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2.3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O77" i="1" l="1"/>
  <c r="K77" i="1"/>
  <c r="O76" i="1"/>
  <c r="K76" i="1"/>
  <c r="G76" i="1"/>
  <c r="O75" i="1"/>
  <c r="J75" i="1"/>
  <c r="K75" i="1" s="1"/>
  <c r="I75" i="1"/>
  <c r="G75" i="1"/>
  <c r="O74" i="1"/>
  <c r="K74" i="1"/>
  <c r="G74" i="1"/>
  <c r="O73" i="1"/>
  <c r="K73" i="1"/>
  <c r="G73" i="1"/>
  <c r="O72" i="1"/>
  <c r="J72" i="1"/>
  <c r="J71" i="1" s="1"/>
  <c r="I72" i="1"/>
  <c r="G72" i="1"/>
  <c r="N71" i="1"/>
  <c r="M71" i="1"/>
  <c r="O71" i="1" s="1"/>
  <c r="I71" i="1"/>
  <c r="F71" i="1"/>
  <c r="E71" i="1"/>
  <c r="O69" i="1"/>
  <c r="K69" i="1"/>
  <c r="G69" i="1"/>
  <c r="O68" i="1"/>
  <c r="K68" i="1"/>
  <c r="G68" i="1"/>
  <c r="O67" i="1"/>
  <c r="K67" i="1"/>
  <c r="G67" i="1"/>
  <c r="N66" i="1"/>
  <c r="M66" i="1"/>
  <c r="J66" i="1"/>
  <c r="I66" i="1"/>
  <c r="F66" i="1"/>
  <c r="E66" i="1"/>
  <c r="O64" i="1"/>
  <c r="K64" i="1"/>
  <c r="G64" i="1"/>
  <c r="O63" i="1"/>
  <c r="K63" i="1"/>
  <c r="G63" i="1"/>
  <c r="O62" i="1"/>
  <c r="K62" i="1"/>
  <c r="G62" i="1"/>
  <c r="O61" i="1"/>
  <c r="K61" i="1"/>
  <c r="G61" i="1"/>
  <c r="O60" i="1"/>
  <c r="J60" i="1"/>
  <c r="K60" i="1" s="1"/>
  <c r="I60" i="1"/>
  <c r="G60" i="1"/>
  <c r="O59" i="1"/>
  <c r="K59" i="1"/>
  <c r="G59" i="1"/>
  <c r="O58" i="1"/>
  <c r="I58" i="1"/>
  <c r="G58" i="1"/>
  <c r="O57" i="1"/>
  <c r="K57" i="1"/>
  <c r="G57" i="1"/>
  <c r="O56" i="1"/>
  <c r="K56" i="1"/>
  <c r="G56" i="1"/>
  <c r="O55" i="1"/>
  <c r="J55" i="1"/>
  <c r="I55" i="1"/>
  <c r="K55" i="1" s="1"/>
  <c r="F55" i="1"/>
  <c r="E55" i="1"/>
  <c r="G55" i="1" s="1"/>
  <c r="O54" i="1"/>
  <c r="K54" i="1"/>
  <c r="G54" i="1"/>
  <c r="O53" i="1"/>
  <c r="K53" i="1"/>
  <c r="G53" i="1"/>
  <c r="O52" i="1"/>
  <c r="K52" i="1"/>
  <c r="G52" i="1"/>
  <c r="O51" i="1"/>
  <c r="K51" i="1"/>
  <c r="G51" i="1"/>
  <c r="O50" i="1"/>
  <c r="K50" i="1"/>
  <c r="G50" i="1"/>
  <c r="O49" i="1"/>
  <c r="J49" i="1"/>
  <c r="I49" i="1"/>
  <c r="K49" i="1" s="1"/>
  <c r="F49" i="1"/>
  <c r="E49" i="1"/>
  <c r="G49" i="1" s="1"/>
  <c r="O48" i="1"/>
  <c r="K48" i="1"/>
  <c r="G48" i="1"/>
  <c r="N47" i="1"/>
  <c r="M47" i="1"/>
  <c r="O47" i="1" s="1"/>
  <c r="F47" i="1"/>
  <c r="F45" i="1" s="1"/>
  <c r="O45" i="1"/>
  <c r="O43" i="1"/>
  <c r="F43" i="1"/>
  <c r="O41" i="1"/>
  <c r="K41" i="1"/>
  <c r="O39" i="1"/>
  <c r="K39" i="1"/>
  <c r="G39" i="1"/>
  <c r="O38" i="1"/>
  <c r="K38" i="1"/>
  <c r="G38" i="1"/>
  <c r="O37" i="1"/>
  <c r="J37" i="1"/>
  <c r="I37" i="1"/>
  <c r="F37" i="1"/>
  <c r="E37" i="1"/>
  <c r="O35" i="1"/>
  <c r="K35" i="1"/>
  <c r="G35" i="1"/>
  <c r="O34" i="1"/>
  <c r="K34" i="1"/>
  <c r="G34" i="1"/>
  <c r="O33" i="1"/>
  <c r="K33" i="1"/>
  <c r="G33" i="1"/>
  <c r="O31" i="1"/>
  <c r="K31" i="1"/>
  <c r="G31" i="1"/>
  <c r="O29" i="1"/>
  <c r="K29" i="1"/>
  <c r="G29" i="1"/>
  <c r="O28" i="1"/>
  <c r="K28" i="1"/>
  <c r="G28" i="1"/>
  <c r="N27" i="1"/>
  <c r="M27" i="1"/>
  <c r="J27" i="1"/>
  <c r="I27" i="1"/>
  <c r="F27" i="1"/>
  <c r="E27" i="1"/>
  <c r="O25" i="1"/>
  <c r="K25" i="1"/>
  <c r="G25" i="1"/>
  <c r="O24" i="1"/>
  <c r="K24" i="1"/>
  <c r="G24" i="1"/>
  <c r="O23" i="1"/>
  <c r="K23" i="1"/>
  <c r="G23" i="1"/>
  <c r="O22" i="1"/>
  <c r="J22" i="1"/>
  <c r="I22" i="1"/>
  <c r="G22" i="1"/>
  <c r="O21" i="1"/>
  <c r="K21" i="1"/>
  <c r="G21" i="1"/>
  <c r="O20" i="1"/>
  <c r="K20" i="1"/>
  <c r="G20" i="1"/>
  <c r="O19" i="1"/>
  <c r="K19" i="1"/>
  <c r="G19" i="1"/>
  <c r="O18" i="1"/>
  <c r="K18" i="1"/>
  <c r="G18" i="1"/>
  <c r="O17" i="1"/>
  <c r="J17" i="1"/>
  <c r="I17" i="1"/>
  <c r="I16" i="1" s="1"/>
  <c r="G17" i="1"/>
  <c r="O16" i="1"/>
  <c r="J16" i="1"/>
  <c r="J14" i="1" s="1"/>
  <c r="G16" i="1"/>
  <c r="O15" i="1"/>
  <c r="K15" i="1"/>
  <c r="G15" i="1"/>
  <c r="N14" i="1"/>
  <c r="M14" i="1"/>
  <c r="O14" i="1" s="1"/>
  <c r="F14" i="1"/>
  <c r="E14" i="1"/>
  <c r="N12" i="1"/>
  <c r="N10" i="1" s="1"/>
  <c r="N79" i="1" s="1"/>
  <c r="E12" i="1"/>
  <c r="E10" i="1" s="1"/>
  <c r="J12" i="1" l="1"/>
  <c r="M12" i="1"/>
  <c r="M10" i="1" s="1"/>
  <c r="M79" i="1" s="1"/>
  <c r="K27" i="1"/>
  <c r="K37" i="1"/>
  <c r="G66" i="1"/>
  <c r="O66" i="1"/>
  <c r="F12" i="1"/>
  <c r="K22" i="1"/>
  <c r="G27" i="1"/>
  <c r="O27" i="1"/>
  <c r="G37" i="1"/>
  <c r="J58" i="1"/>
  <c r="J47" i="1" s="1"/>
  <c r="K66" i="1"/>
  <c r="K72" i="1"/>
  <c r="K16" i="1"/>
  <c r="I14" i="1"/>
  <c r="O10" i="1"/>
  <c r="G12" i="1"/>
  <c r="O12" i="1"/>
  <c r="G14" i="1"/>
  <c r="K17" i="1"/>
  <c r="G71" i="1"/>
  <c r="K71" i="1"/>
  <c r="E47" i="1"/>
  <c r="I47" i="1"/>
  <c r="J43" i="1" l="1"/>
  <c r="J45" i="1"/>
  <c r="F10" i="1"/>
  <c r="K58" i="1"/>
  <c r="J10" i="1"/>
  <c r="I43" i="1"/>
  <c r="K43" i="1" s="1"/>
  <c r="K47" i="1"/>
  <c r="I45" i="1"/>
  <c r="K45" i="1" s="1"/>
  <c r="K14" i="1"/>
  <c r="I12" i="1"/>
  <c r="E43" i="1"/>
  <c r="G47" i="1"/>
  <c r="E45" i="1"/>
  <c r="G45" i="1" s="1"/>
  <c r="H71" i="1" l="1"/>
  <c r="H69" i="1"/>
  <c r="H60" i="1"/>
  <c r="H39" i="1"/>
  <c r="H24" i="1"/>
  <c r="H77" i="1"/>
  <c r="H72" i="1"/>
  <c r="H59" i="1"/>
  <c r="H52" i="1"/>
  <c r="H38" i="1"/>
  <c r="H29" i="1"/>
  <c r="H22" i="1"/>
  <c r="H16" i="1"/>
  <c r="H47" i="1"/>
  <c r="H55" i="1"/>
  <c r="H67" i="1"/>
  <c r="H57" i="1"/>
  <c r="H34" i="1"/>
  <c r="H21" i="1"/>
  <c r="H76" i="1"/>
  <c r="H68" i="1"/>
  <c r="H58" i="1"/>
  <c r="H50" i="1"/>
  <c r="H37" i="1"/>
  <c r="H27" i="1"/>
  <c r="H20" i="1"/>
  <c r="H14" i="1"/>
  <c r="F79" i="1"/>
  <c r="H63" i="1"/>
  <c r="H53" i="1"/>
  <c r="H31" i="1"/>
  <c r="H19" i="1"/>
  <c r="H75" i="1"/>
  <c r="H64" i="1"/>
  <c r="H56" i="1"/>
  <c r="H48" i="1"/>
  <c r="H35" i="1"/>
  <c r="H25" i="1"/>
  <c r="H18" i="1"/>
  <c r="H66" i="1"/>
  <c r="H43" i="1"/>
  <c r="H74" i="1"/>
  <c r="H61" i="1"/>
  <c r="H51" i="1"/>
  <c r="H28" i="1"/>
  <c r="H15" i="1"/>
  <c r="H73" i="1"/>
  <c r="H62" i="1"/>
  <c r="H54" i="1"/>
  <c r="H45" i="1"/>
  <c r="H33" i="1"/>
  <c r="H23" i="1"/>
  <c r="H17" i="1"/>
  <c r="G10" i="1"/>
  <c r="H49" i="1"/>
  <c r="H10" i="1"/>
  <c r="L14" i="1"/>
  <c r="P12" i="1"/>
  <c r="L16" i="1"/>
  <c r="P74" i="1"/>
  <c r="L68" i="1"/>
  <c r="L62" i="1"/>
  <c r="P57" i="1"/>
  <c r="P53" i="1"/>
  <c r="P49" i="1"/>
  <c r="P41" i="1"/>
  <c r="L35" i="1"/>
  <c r="L29" i="1"/>
  <c r="L23" i="1"/>
  <c r="P19" i="1"/>
  <c r="P15" i="1"/>
  <c r="L74" i="1"/>
  <c r="L67" i="1"/>
  <c r="P62" i="1"/>
  <c r="L57" i="1"/>
  <c r="P52" i="1"/>
  <c r="P38" i="1"/>
  <c r="P33" i="1"/>
  <c r="P27" i="1"/>
  <c r="P23" i="1"/>
  <c r="P18" i="1"/>
  <c r="L10" i="1"/>
  <c r="L72" i="1"/>
  <c r="P71" i="1"/>
  <c r="L77" i="1"/>
  <c r="L73" i="1"/>
  <c r="P67" i="1"/>
  <c r="P61" i="1"/>
  <c r="L56" i="1"/>
  <c r="L52" i="1"/>
  <c r="L48" i="1"/>
  <c r="P39" i="1"/>
  <c r="P34" i="1"/>
  <c r="P28" i="1"/>
  <c r="P22" i="1"/>
  <c r="L18" i="1"/>
  <c r="J79" i="1"/>
  <c r="P73" i="1"/>
  <c r="P66" i="1"/>
  <c r="L61" i="1"/>
  <c r="P56" i="1"/>
  <c r="L51" i="1"/>
  <c r="P43" i="1"/>
  <c r="L37" i="1"/>
  <c r="L31" i="1"/>
  <c r="L27" i="1"/>
  <c r="L21" i="1"/>
  <c r="L15" i="1"/>
  <c r="L60" i="1"/>
  <c r="L22" i="1"/>
  <c r="L58" i="1"/>
  <c r="P10" i="1"/>
  <c r="L75" i="1"/>
  <c r="L49" i="1"/>
  <c r="L76" i="1"/>
  <c r="P72" i="1"/>
  <c r="L64" i="1"/>
  <c r="L59" i="1"/>
  <c r="P55" i="1"/>
  <c r="P51" i="1"/>
  <c r="P47" i="1"/>
  <c r="L38" i="1"/>
  <c r="L33" i="1"/>
  <c r="L25" i="1"/>
  <c r="P21" i="1"/>
  <c r="P17" i="1"/>
  <c r="P77" i="1"/>
  <c r="L69" i="1"/>
  <c r="P64" i="1"/>
  <c r="P60" i="1"/>
  <c r="P54" i="1"/>
  <c r="P50" i="1"/>
  <c r="L41" i="1"/>
  <c r="P35" i="1"/>
  <c r="P29" i="1"/>
  <c r="P25" i="1"/>
  <c r="P20" i="1"/>
  <c r="P14" i="1"/>
  <c r="L47" i="1"/>
  <c r="L71" i="1"/>
  <c r="L55" i="1"/>
  <c r="P75" i="1"/>
  <c r="P69" i="1"/>
  <c r="P63" i="1"/>
  <c r="P58" i="1"/>
  <c r="L54" i="1"/>
  <c r="L50" i="1"/>
  <c r="P45" i="1"/>
  <c r="P37" i="1"/>
  <c r="P31" i="1"/>
  <c r="P24" i="1"/>
  <c r="L20" i="1"/>
  <c r="P16" i="1"/>
  <c r="P76" i="1"/>
  <c r="P68" i="1"/>
  <c r="L63" i="1"/>
  <c r="P59" i="1"/>
  <c r="L53" i="1"/>
  <c r="P48" i="1"/>
  <c r="L39" i="1"/>
  <c r="L34" i="1"/>
  <c r="L28" i="1"/>
  <c r="L24" i="1"/>
  <c r="L19" i="1"/>
  <c r="L17" i="1"/>
  <c r="L66" i="1"/>
  <c r="H12" i="1"/>
  <c r="L12" i="1"/>
  <c r="L45" i="1"/>
  <c r="L43" i="1"/>
  <c r="G43" i="1"/>
  <c r="E79" i="1"/>
  <c r="I10" i="1"/>
  <c r="K12" i="1"/>
  <c r="I79" i="1" l="1"/>
  <c r="K10" i="1"/>
</calcChain>
</file>

<file path=xl/comments1.xml><?xml version="1.0" encoding="utf-8"?>
<comments xmlns="http://schemas.openxmlformats.org/spreadsheetml/2006/main">
  <authors>
    <author>Alicia Giménez Pereira</author>
  </authors>
  <commentList>
    <comment ref="M4" authorId="0">
      <text>
        <r>
          <rPr>
            <b/>
            <sz val="9"/>
            <color indexed="81"/>
            <rFont val="Tahoma"/>
            <family val="2"/>
          </rPr>
          <t>Alicia Giménez Pereira:</t>
        </r>
        <r>
          <rPr>
            <sz val="9"/>
            <color indexed="81"/>
            <rFont val="Tahoma"/>
            <family val="2"/>
          </rPr>
          <t xml:space="preserve">
Faltan datos referentes a la Situación financiera de la Administración Central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Alicia Giménez Pereira:</t>
        </r>
        <r>
          <rPr>
            <sz val="9"/>
            <color indexed="81"/>
            <rFont val="Tahoma"/>
            <family val="2"/>
          </rPr>
          <t xml:space="preserve">
Favor completar o remitir vía correo electrónico los datos correspondientes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Alicia Giménez Pereira:</t>
        </r>
        <r>
          <rPr>
            <sz val="9"/>
            <color indexed="81"/>
            <rFont val="Tahoma"/>
            <family val="2"/>
          </rPr>
          <t xml:space="preserve">
Por favor completar o remitir vi acorreo electrónico los datos correspondientes</t>
        </r>
      </text>
    </comment>
  </commentList>
</comments>
</file>

<file path=xl/sharedStrings.xml><?xml version="1.0" encoding="utf-8"?>
<sst xmlns="http://schemas.openxmlformats.org/spreadsheetml/2006/main" count="101" uniqueCount="76">
  <si>
    <t>CUADRO 7.2.3. SITUACIÓN FINANCIERA (en millones de Guaraníes) DE LA ADMINISTRACIÓN CENTRAL POR AÑO, SEGÚN CONCEPTO. PERIODO 2014-2015</t>
  </si>
  <si>
    <t>CONCEPTO</t>
  </si>
  <si>
    <t>EJERCICIO FISCAL 2014</t>
  </si>
  <si>
    <t>EJERCICIO FISCAL 2015</t>
  </si>
  <si>
    <t>EJERCICIO FISCAL 2016</t>
  </si>
  <si>
    <t>(1)</t>
  </si>
  <si>
    <t>(2)</t>
  </si>
  <si>
    <t>(3)</t>
  </si>
  <si>
    <t>(4)</t>
  </si>
  <si>
    <t>(5)</t>
  </si>
  <si>
    <t>(6)</t>
  </si>
  <si>
    <t>(7)</t>
  </si>
  <si>
    <t>(8)</t>
  </si>
  <si>
    <t>PRESUPUESTO AJUSTADO</t>
  </si>
  <si>
    <t>EJECUCIÓN</t>
  </si>
  <si>
    <t>% EJECUCIÓN (2)/(1)</t>
  </si>
  <si>
    <t>% PARTICIPACIÓN (2)</t>
  </si>
  <si>
    <t>% EJECUCIÓN (6)/(5)</t>
  </si>
  <si>
    <t>% PARTICIPACIÓN (6)</t>
  </si>
  <si>
    <t>INGRESO TOTAL RECAUDADO</t>
  </si>
  <si>
    <t>INGRESOS CORRIENTES</t>
  </si>
  <si>
    <t>INGRESOS TRIBUTARIOS</t>
  </si>
  <si>
    <t>A la renta neta y utilidades</t>
  </si>
  <si>
    <t>Sobre bienes y servicios</t>
  </si>
  <si>
    <t>Impuestos selectivos a los bienes</t>
  </si>
  <si>
    <t>A los combustibles</t>
  </si>
  <si>
    <t>Selectivo al consumo - Otros</t>
  </si>
  <si>
    <t>Impuesto al Valor Agregado (IVA)</t>
  </si>
  <si>
    <t>Otros Impuestos sobre bienes</t>
  </si>
  <si>
    <t>Otros ingresos tributarios</t>
  </si>
  <si>
    <t>A los Actos y Documentos</t>
  </si>
  <si>
    <t>Otros</t>
  </si>
  <si>
    <t>Al comercio exterior</t>
  </si>
  <si>
    <t>INGRESOS NO TRIBUTARIOS</t>
  </si>
  <si>
    <t>Contribución al Fondo de Jubilación</t>
  </si>
  <si>
    <t>Ingreso contractual para Itaipú - Yacyretá</t>
  </si>
  <si>
    <t>Renta de Activos Financieros</t>
  </si>
  <si>
    <t>-</t>
  </si>
  <si>
    <t>Otros Ingresos No Tributarios</t>
  </si>
  <si>
    <t>TRANSFERENCIAS</t>
  </si>
  <si>
    <t xml:space="preserve">DONACIONES </t>
  </si>
  <si>
    <t>OTROS RECURSOS CORRIENTES</t>
  </si>
  <si>
    <t>INGRESOS DE CAPITAL</t>
  </si>
  <si>
    <t>Venta de Activos Fijos y Financieros</t>
  </si>
  <si>
    <t>Donaciones</t>
  </si>
  <si>
    <t xml:space="preserve">Transferencias </t>
  </si>
  <si>
    <t>GASTO TOTAL + CONCESIÓN NETA DE PRÉSTAMOS</t>
  </si>
  <si>
    <t>GASTO TOTAL OBLIGADO</t>
  </si>
  <si>
    <t>GASTOS CORRIENTES</t>
  </si>
  <si>
    <t>Servicios personales</t>
  </si>
  <si>
    <t>Bienes y servicios</t>
  </si>
  <si>
    <t>Servicios no personales</t>
  </si>
  <si>
    <t>Bienes de consumo</t>
  </si>
  <si>
    <t>Bienes de cambio</t>
  </si>
  <si>
    <t>Comisiones</t>
  </si>
  <si>
    <t>Deuda externa</t>
  </si>
  <si>
    <t>Intereses contractuales</t>
  </si>
  <si>
    <t>Deuda interna</t>
  </si>
  <si>
    <t>Transferencias corrientes</t>
  </si>
  <si>
    <t>Al sector publico no financiero</t>
  </si>
  <si>
    <t>Al sector privado</t>
  </si>
  <si>
    <t>A jubilados y pensionados</t>
  </si>
  <si>
    <t>Otras transferencias al sector privado</t>
  </si>
  <si>
    <t>Al Exterior</t>
  </si>
  <si>
    <t>Otros Gastos</t>
  </si>
  <si>
    <t>GASTOS DE CAPITAL</t>
  </si>
  <si>
    <t>Inversión física</t>
  </si>
  <si>
    <t>Inversión financiera</t>
  </si>
  <si>
    <t>Transferencias</t>
  </si>
  <si>
    <t>CONCESIÓN NETA DE PRÉSTAMOS</t>
  </si>
  <si>
    <t>Al sector público</t>
  </si>
  <si>
    <t>Préstamos</t>
  </si>
  <si>
    <t>Reembolsos</t>
  </si>
  <si>
    <t>SUPERÁVIT O DÉFICIT GLOBAL</t>
  </si>
  <si>
    <t xml:space="preserve"> </t>
  </si>
  <si>
    <r>
      <rPr>
        <sz val="10"/>
        <rFont val="Times New Roman"/>
        <family val="1"/>
      </rPr>
      <t>FUENTE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Subsecretaría de Estado de Economía. Dirección de Política Macro-Fiscal. Ministerio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</si>
</sst>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##,##0.0;\(###,##0.0\)"/>
    <numFmt numFmtId="166" formatCode="#,##0.0"/>
    <numFmt numFmtId="167" formatCode="###,###;;&quot;-&quot;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9999FF"/>
      <name val="Times New Roman"/>
      <family val="1"/>
    </font>
    <font>
      <b/>
      <sz val="11"/>
      <name val="Calibri"/>
      <family val="2"/>
    </font>
    <font>
      <b/>
      <sz val="10"/>
      <color rgb="FF9999FF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color theme="7" tint="-0.24997711111789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4" borderId="0" applyNumberFormat="0" applyBorder="0" applyAlignment="0" applyProtection="0"/>
    <xf numFmtId="168" fontId="18" fillId="34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5" borderId="0" applyNumberFormat="0" applyBorder="0" applyAlignment="0" applyProtection="0"/>
    <xf numFmtId="168" fontId="18" fillId="35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6" borderId="0" applyNumberFormat="0" applyBorder="0" applyAlignment="0" applyProtection="0"/>
    <xf numFmtId="168" fontId="18" fillId="36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39" borderId="0" applyNumberFormat="0" applyBorder="0" applyAlignment="0" applyProtection="0"/>
    <xf numFmtId="168" fontId="18" fillId="39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1" borderId="0" applyNumberFormat="0" applyBorder="0" applyAlignment="0" applyProtection="0"/>
    <xf numFmtId="168" fontId="18" fillId="41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42" borderId="0" applyNumberFormat="0" applyBorder="0" applyAlignment="0" applyProtection="0"/>
    <xf numFmtId="168" fontId="18" fillId="42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37" borderId="0" applyNumberFormat="0" applyBorder="0" applyAlignment="0" applyProtection="0"/>
    <xf numFmtId="168" fontId="18" fillId="37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0" borderId="0" applyNumberFormat="0" applyBorder="0" applyAlignment="0" applyProtection="0"/>
    <xf numFmtId="168" fontId="18" fillId="40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18" fillId="43" borderId="0" applyNumberFormat="0" applyBorder="0" applyAlignment="0" applyProtection="0"/>
    <xf numFmtId="168" fontId="18" fillId="43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12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7" fillId="16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17" fillId="20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4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28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17" fillId="32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6" fillId="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168" fontId="11" fillId="6" borderId="4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4" fillId="48" borderId="23" applyNumberFormat="0" applyAlignment="0" applyProtection="0"/>
    <xf numFmtId="168" fontId="34" fillId="48" borderId="23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168" fontId="13" fillId="7" borderId="7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5" fillId="49" borderId="24" applyNumberFormat="0" applyAlignment="0" applyProtection="0"/>
    <xf numFmtId="168" fontId="35" fillId="49" borderId="24" applyNumberFormat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168" fontId="12" fillId="0" borderId="6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0" fontId="36" fillId="0" borderId="25" applyNumberFormat="0" applyFill="0" applyAlignment="0" applyProtection="0"/>
    <xf numFmtId="168" fontId="36" fillId="0" borderId="25" applyNumberFormat="0" applyFill="0" applyAlignment="0" applyProtection="0"/>
    <xf numFmtId="169" fontId="2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168" fontId="17" fillId="9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168" fontId="17" fillId="13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168" fontId="17" fillId="17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1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25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168" fontId="17" fillId="29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168" fontId="9" fillId="5" borderId="4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32" fillId="39" borderId="23" applyNumberFormat="0" applyAlignment="0" applyProtection="0"/>
    <xf numFmtId="168" fontId="32" fillId="39" borderId="23" applyNumberFormat="0" applyAlignment="0" applyProtection="0"/>
    <xf numFmtId="0" fontId="1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2" fontId="21" fillId="0" borderId="0" applyFill="0" applyBorder="0" applyAlignment="0" applyProtection="0"/>
    <xf numFmtId="168" fontId="21" fillId="0" borderId="0" applyNumberFormat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0" fontId="38" fillId="54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68" fontId="7" fillId="3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21" fillId="0" borderId="0" applyFill="0" applyBorder="0" applyAlignment="0" applyProtection="0"/>
    <xf numFmtId="177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21" fillId="0" borderId="0" applyFill="0" applyBorder="0" applyAlignment="0" applyProtection="0"/>
    <xf numFmtId="41" fontId="22" fillId="0" borderId="0" applyFont="0" applyFill="0" applyBorder="0" applyAlignment="0" applyProtection="0"/>
    <xf numFmtId="178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ill="0" applyBorder="0" applyAlignment="0" applyProtection="0"/>
    <xf numFmtId="41" fontId="45" fillId="0" borderId="0" applyFont="0" applyFill="0" applyBorder="0" applyAlignment="0" applyProtection="0"/>
    <xf numFmtId="41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43" fontId="22" fillId="0" borderId="0" applyFont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ont="0" applyFill="0" applyBorder="0" applyAlignment="0" applyProtection="0"/>
    <xf numFmtId="43" fontId="47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3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45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0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ill="0" applyBorder="0" applyAlignment="0" applyProtection="0"/>
    <xf numFmtId="180" fontId="21" fillId="0" borderId="0" applyFill="0" applyBorder="0" applyAlignment="0" applyProtection="0"/>
    <xf numFmtId="183" fontId="2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0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1" fillId="0" borderId="0" applyFill="0" applyBorder="0" applyAlignment="0" applyProtection="0"/>
    <xf numFmtId="181" fontId="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0" fontId="21" fillId="0" borderId="0" applyFill="0" applyBorder="0" applyAlignment="0" applyProtection="0"/>
    <xf numFmtId="187" fontId="21" fillId="0" borderId="0" applyFill="0" applyBorder="0" applyAlignment="0" applyProtection="0"/>
    <xf numFmtId="181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3" fontId="21" fillId="0" borderId="0" applyFill="0" applyBorder="0" applyAlignment="0" applyProtection="0"/>
    <xf numFmtId="19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48" fillId="0" borderId="0" applyNumberFormat="0" applyBorder="0" applyProtection="0"/>
    <xf numFmtId="19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0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8" fillId="4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18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2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7" fontId="47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7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168" fontId="18" fillId="0" borderId="0"/>
    <xf numFmtId="0" fontId="1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37" fontId="47" fillId="0" borderId="0"/>
    <xf numFmtId="0" fontId="21" fillId="0" borderId="0"/>
    <xf numFmtId="0" fontId="18" fillId="0" borderId="0"/>
    <xf numFmtId="37" fontId="47" fillId="0" borderId="0"/>
    <xf numFmtId="0" fontId="21" fillId="0" borderId="0"/>
    <xf numFmtId="37" fontId="47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7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5" fontId="50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37" fontId="47" fillId="0" borderId="0"/>
    <xf numFmtId="196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18" fillId="0" borderId="0"/>
    <xf numFmtId="0" fontId="2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7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18" fillId="0" borderId="0"/>
    <xf numFmtId="0" fontId="22" fillId="0" borderId="0" applyNumberFormat="0" applyFill="0" applyBorder="0" applyAlignment="0" applyProtection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37" fontId="47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18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168" fontId="1" fillId="0" borderId="0"/>
    <xf numFmtId="0" fontId="2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8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0" fontId="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7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168" fontId="18" fillId="8" borderId="8" applyNumberFormat="0" applyFont="0" applyAlignment="0" applyProtection="0"/>
    <xf numFmtId="168" fontId="18" fillId="8" borderId="8" applyNumberFormat="0" applyFont="0" applyAlignment="0" applyProtection="0"/>
    <xf numFmtId="168" fontId="18" fillId="8" borderId="8" applyNumberFormat="0" applyFont="0" applyAlignment="0" applyProtection="0"/>
    <xf numFmtId="168" fontId="21" fillId="56" borderId="26" applyNumberFormat="0" applyFont="0" applyAlignment="0" applyProtection="0"/>
    <xf numFmtId="168" fontId="21" fillId="56" borderId="26" applyNumberFormat="0" applyFont="0" applyAlignment="0" applyProtection="0"/>
    <xf numFmtId="168" fontId="21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0" fontId="18" fillId="56" borderId="26" applyNumberFormat="0" applyFont="0" applyAlignment="0" applyProtection="0"/>
    <xf numFmtId="168" fontId="18" fillId="56" borderId="26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168" fontId="10" fillId="6" borderId="5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56" fillId="48" borderId="27" applyNumberFormat="0" applyAlignment="0" applyProtection="0"/>
    <xf numFmtId="168" fontId="56" fillId="4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168" fontId="3" fillId="0" borderId="1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168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168" fontId="4" fillId="0" borderId="2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2" fillId="0" borderId="29" applyNumberFormat="0" applyFill="0" applyAlignment="0" applyProtection="0"/>
    <xf numFmtId="168" fontId="62" fillId="0" borderId="29" applyNumberFormat="0" applyFill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168" fontId="5" fillId="0" borderId="3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37" fillId="0" borderId="30" applyNumberFormat="0" applyFill="0" applyAlignment="0" applyProtection="0"/>
    <xf numFmtId="168" fontId="37" fillId="0" borderId="30" applyNumberFormat="0" applyFill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16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</cellStyleXfs>
  <cellXfs count="86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2" fillId="0" borderId="0" xfId="2" applyFont="1" applyFill="1" applyAlignment="1" applyProtection="1">
      <alignment horizontal="left"/>
    </xf>
    <xf numFmtId="0" fontId="21" fillId="0" borderId="0" xfId="3" applyFont="1" applyFill="1"/>
    <xf numFmtId="0" fontId="21" fillId="0" borderId="0" xfId="4" applyFont="1" applyFill="1"/>
    <xf numFmtId="49" fontId="23" fillId="0" borderId="0" xfId="2" applyNumberFormat="1" applyFont="1" applyFill="1" applyAlignment="1">
      <alignment horizontal="center"/>
    </xf>
    <xf numFmtId="0" fontId="22" fillId="0" borderId="0" xfId="0" applyFont="1" applyFill="1"/>
    <xf numFmtId="0" fontId="22" fillId="0" borderId="16" xfId="2" quotePrefix="1" applyFont="1" applyFill="1" applyBorder="1" applyAlignment="1" applyProtection="1">
      <alignment horizontal="center"/>
    </xf>
    <xf numFmtId="0" fontId="24" fillId="33" borderId="16" xfId="2" quotePrefix="1" applyFont="1" applyFill="1" applyBorder="1" applyAlignment="1" applyProtection="1">
      <alignment horizontal="center"/>
    </xf>
    <xf numFmtId="0" fontId="24" fillId="0" borderId="16" xfId="2" quotePrefix="1" applyFont="1" applyFill="1" applyBorder="1" applyAlignment="1" applyProtection="1">
      <alignment horizontal="center"/>
    </xf>
    <xf numFmtId="0" fontId="21" fillId="0" borderId="0" xfId="3" applyFont="1" applyFill="1" applyAlignment="1">
      <alignment horizontal="left" indent="7"/>
    </xf>
    <xf numFmtId="0" fontId="22" fillId="0" borderId="0" xfId="2" applyFont="1" applyFill="1" applyBorder="1" applyAlignment="1">
      <alignment horizontal="left" vertical="center" indent="7"/>
    </xf>
    <xf numFmtId="164" fontId="23" fillId="0" borderId="0" xfId="2" applyNumberFormat="1" applyFont="1" applyFill="1"/>
    <xf numFmtId="165" fontId="23" fillId="0" borderId="0" xfId="2" applyNumberFormat="1" applyFont="1" applyFill="1"/>
    <xf numFmtId="164" fontId="26" fillId="33" borderId="0" xfId="2" applyNumberFormat="1" applyFont="1" applyFill="1"/>
    <xf numFmtId="165" fontId="26" fillId="0" borderId="0" xfId="2" applyNumberFormat="1" applyFont="1" applyFill="1"/>
    <xf numFmtId="0" fontId="23" fillId="0" borderId="0" xfId="2" applyFont="1" applyFill="1" applyAlignment="1">
      <alignment horizontal="left" indent="7"/>
    </xf>
    <xf numFmtId="3" fontId="23" fillId="0" borderId="0" xfId="2" applyNumberFormat="1" applyFont="1" applyFill="1" applyAlignment="1">
      <alignment horizontal="right"/>
    </xf>
    <xf numFmtId="166" fontId="23" fillId="0" borderId="0" xfId="2" applyNumberFormat="1" applyFont="1" applyFill="1" applyAlignment="1" applyProtection="1">
      <alignment horizontal="right"/>
    </xf>
    <xf numFmtId="3" fontId="27" fillId="33" borderId="0" xfId="2" applyNumberFormat="1" applyFont="1" applyFill="1" applyAlignment="1">
      <alignment horizontal="right"/>
    </xf>
    <xf numFmtId="166" fontId="27" fillId="0" borderId="0" xfId="2" applyNumberFormat="1" applyFont="1" applyFill="1" applyAlignment="1" applyProtection="1">
      <alignment horizontal="right"/>
    </xf>
    <xf numFmtId="0" fontId="22" fillId="0" borderId="0" xfId="2" applyFont="1" applyFill="1" applyAlignment="1">
      <alignment horizontal="left" indent="7"/>
    </xf>
    <xf numFmtId="165" fontId="27" fillId="0" borderId="0" xfId="2" applyNumberFormat="1" applyFont="1" applyFill="1"/>
    <xf numFmtId="0" fontId="25" fillId="0" borderId="0" xfId="1" applyFont="1" applyFill="1"/>
    <xf numFmtId="0" fontId="23" fillId="0" borderId="0" xfId="2" applyFont="1" applyFill="1" applyAlignment="1" applyProtection="1">
      <alignment horizontal="left" indent="7"/>
    </xf>
    <xf numFmtId="3" fontId="22" fillId="0" borderId="0" xfId="2" applyNumberFormat="1" applyFont="1" applyFill="1" applyAlignment="1">
      <alignment horizontal="right"/>
    </xf>
    <xf numFmtId="166" fontId="22" fillId="0" borderId="0" xfId="2" applyNumberFormat="1" applyFont="1" applyFill="1" applyAlignment="1" applyProtection="1">
      <alignment horizontal="right"/>
    </xf>
    <xf numFmtId="3" fontId="28" fillId="33" borderId="0" xfId="2" applyNumberFormat="1" applyFont="1" applyFill="1" applyAlignment="1">
      <alignment horizontal="right"/>
    </xf>
    <xf numFmtId="166" fontId="28" fillId="0" borderId="0" xfId="2" applyNumberFormat="1" applyFont="1" applyFill="1" applyAlignment="1" applyProtection="1">
      <alignment horizontal="right"/>
    </xf>
    <xf numFmtId="165" fontId="22" fillId="0" borderId="0" xfId="2" applyNumberFormat="1" applyFont="1" applyFill="1"/>
    <xf numFmtId="165" fontId="28" fillId="0" borderId="0" xfId="2" applyNumberFormat="1" applyFont="1" applyFill="1"/>
    <xf numFmtId="0" fontId="23" fillId="0" borderId="0" xfId="2" applyFont="1" applyFill="1" applyAlignment="1">
      <alignment horizontal="left" indent="8"/>
    </xf>
    <xf numFmtId="0" fontId="22" fillId="0" borderId="0" xfId="2" applyFont="1" applyFill="1" applyAlignment="1">
      <alignment horizontal="left" indent="8"/>
    </xf>
    <xf numFmtId="0" fontId="23" fillId="0" borderId="0" xfId="2" applyFont="1" applyFill="1" applyAlignment="1" applyProtection="1">
      <alignment horizontal="left" indent="8"/>
      <protection locked="0"/>
    </xf>
    <xf numFmtId="3" fontId="22" fillId="0" borderId="0" xfId="2" applyNumberFormat="1" applyFont="1" applyFill="1" applyBorder="1" applyAlignment="1">
      <alignment horizontal="right"/>
    </xf>
    <xf numFmtId="3" fontId="28" fillId="33" borderId="0" xfId="2" applyNumberFormat="1" applyFont="1" applyFill="1" applyBorder="1" applyAlignment="1">
      <alignment horizontal="right"/>
    </xf>
    <xf numFmtId="0" fontId="23" fillId="0" borderId="0" xfId="2" applyFont="1" applyFill="1" applyBorder="1" applyAlignment="1">
      <alignment horizontal="left" indent="7"/>
    </xf>
    <xf numFmtId="3" fontId="23" fillId="0" borderId="0" xfId="2" applyNumberFormat="1" applyFont="1" applyFill="1" applyBorder="1" applyAlignment="1">
      <alignment horizontal="right"/>
    </xf>
    <xf numFmtId="3" fontId="23" fillId="0" borderId="0" xfId="2" applyNumberFormat="1" applyFont="1" applyFill="1" applyBorder="1"/>
    <xf numFmtId="3" fontId="27" fillId="33" borderId="0" xfId="2" applyNumberFormat="1" applyFont="1" applyFill="1" applyBorder="1" applyAlignment="1">
      <alignment horizontal="right"/>
    </xf>
    <xf numFmtId="0" fontId="21" fillId="0" borderId="22" xfId="3" applyFont="1" applyFill="1" applyBorder="1"/>
    <xf numFmtId="0" fontId="21" fillId="0" borderId="22" xfId="4" applyFont="1" applyFill="1" applyBorder="1"/>
    <xf numFmtId="165" fontId="22" fillId="0" borderId="22" xfId="2" applyNumberFormat="1" applyFont="1" applyFill="1" applyBorder="1" applyAlignment="1"/>
    <xf numFmtId="3" fontId="21" fillId="0" borderId="22" xfId="4" applyNumberFormat="1" applyFont="1" applyFill="1" applyBorder="1"/>
    <xf numFmtId="165" fontId="22" fillId="0" borderId="0" xfId="2" applyNumberFormat="1" applyFont="1" applyFill="1" applyAlignment="1"/>
    <xf numFmtId="0" fontId="23" fillId="0" borderId="0" xfId="5" applyFont="1" applyFill="1" applyAlignment="1" applyProtection="1">
      <alignment horizontal="left"/>
    </xf>
    <xf numFmtId="3" fontId="22" fillId="0" borderId="0" xfId="5" applyNumberFormat="1" applyFont="1" applyFill="1"/>
    <xf numFmtId="0" fontId="22" fillId="0" borderId="0" xfId="5" applyFont="1" applyFill="1"/>
    <xf numFmtId="0" fontId="22" fillId="0" borderId="0" xfId="5" applyFont="1" applyFill="1" applyAlignment="1">
      <alignment horizontal="center"/>
    </xf>
    <xf numFmtId="167" fontId="22" fillId="0" borderId="0" xfId="0" applyNumberFormat="1" applyFont="1" applyFill="1" applyAlignment="1">
      <alignment horizontal="right"/>
    </xf>
    <xf numFmtId="0" fontId="23" fillId="57" borderId="0" xfId="2" applyFont="1" applyFill="1" applyAlignment="1">
      <alignment horizontal="left" indent="7"/>
    </xf>
    <xf numFmtId="3" fontId="23" fillId="57" borderId="0" xfId="2" applyNumberFormat="1" applyFont="1" applyFill="1" applyAlignment="1">
      <alignment horizontal="right"/>
    </xf>
    <xf numFmtId="166" fontId="23" fillId="57" borderId="0" xfId="2" applyNumberFormat="1" applyFont="1" applyFill="1" applyAlignment="1" applyProtection="1">
      <alignment horizontal="right"/>
    </xf>
    <xf numFmtId="0" fontId="22" fillId="0" borderId="0" xfId="2" applyFont="1" applyFill="1" applyAlignment="1">
      <alignment horizontal="left" indent="5"/>
    </xf>
    <xf numFmtId="0" fontId="23" fillId="0" borderId="0" xfId="2" applyFont="1" applyFill="1" applyAlignment="1">
      <alignment horizontal="left" indent="5"/>
    </xf>
    <xf numFmtId="0" fontId="23" fillId="57" borderId="0" xfId="2" applyFont="1" applyFill="1" applyAlignment="1">
      <alignment horizontal="left" indent="4"/>
    </xf>
    <xf numFmtId="0" fontId="22" fillId="0" borderId="0" xfId="2" applyFont="1" applyFill="1" applyAlignment="1">
      <alignment horizontal="left" indent="4"/>
    </xf>
    <xf numFmtId="0" fontId="23" fillId="0" borderId="0" xfId="2" applyFont="1" applyFill="1" applyAlignment="1">
      <alignment horizontal="left" indent="4"/>
    </xf>
    <xf numFmtId="0" fontId="23" fillId="0" borderId="0" xfId="2" applyFont="1" applyFill="1" applyAlignment="1" applyProtection="1">
      <alignment horizontal="left" indent="4"/>
    </xf>
    <xf numFmtId="0" fontId="23" fillId="0" borderId="0" xfId="2" applyFont="1" applyFill="1" applyAlignment="1" applyProtection="1">
      <alignment horizontal="left" indent="5"/>
      <protection locked="0"/>
    </xf>
    <xf numFmtId="0" fontId="22" fillId="0" borderId="0" xfId="2" applyFont="1" applyFill="1" applyAlignment="1" applyProtection="1">
      <alignment horizontal="left" indent="6"/>
      <protection locked="0"/>
    </xf>
    <xf numFmtId="0" fontId="23" fillId="0" borderId="0" xfId="2" applyFont="1" applyFill="1" applyBorder="1" applyAlignment="1">
      <alignment horizontal="left" indent="4"/>
    </xf>
    <xf numFmtId="0" fontId="25" fillId="0" borderId="0" xfId="1" applyFont="1" applyFill="1" applyAlignment="1">
      <alignment horizontal="left" wrapText="1"/>
    </xf>
    <xf numFmtId="0" fontId="22" fillId="0" borderId="17" xfId="2" applyFont="1" applyFill="1" applyBorder="1" applyAlignment="1" applyProtection="1">
      <alignment horizontal="center" vertical="center" wrapText="1"/>
    </xf>
    <xf numFmtId="0" fontId="22" fillId="0" borderId="21" xfId="2" applyFont="1" applyFill="1" applyBorder="1" applyAlignment="1" applyProtection="1">
      <alignment horizontal="center" vertical="center" wrapText="1"/>
    </xf>
    <xf numFmtId="0" fontId="22" fillId="0" borderId="17" xfId="2" applyFont="1" applyFill="1" applyBorder="1" applyAlignment="1" applyProtection="1">
      <alignment horizontal="center" vertical="center"/>
    </xf>
    <xf numFmtId="0" fontId="22" fillId="0" borderId="21" xfId="2" applyFont="1" applyFill="1" applyBorder="1" applyAlignment="1" applyProtection="1">
      <alignment horizontal="center" vertical="center"/>
    </xf>
    <xf numFmtId="0" fontId="22" fillId="0" borderId="21" xfId="2" applyFont="1" applyFill="1" applyBorder="1" applyAlignment="1">
      <alignment horizontal="center" vertical="center" wrapText="1"/>
    </xf>
    <xf numFmtId="0" fontId="24" fillId="0" borderId="17" xfId="2" applyFont="1" applyFill="1" applyBorder="1" applyAlignment="1" applyProtection="1">
      <alignment horizontal="center" vertical="center" wrapText="1"/>
    </xf>
    <xf numFmtId="0" fontId="24" fillId="0" borderId="21" xfId="2" applyFont="1" applyFill="1" applyBorder="1" applyAlignment="1">
      <alignment horizontal="center" vertical="center" wrapText="1"/>
    </xf>
    <xf numFmtId="0" fontId="24" fillId="33" borderId="17" xfId="2" applyFont="1" applyFill="1" applyBorder="1" applyAlignment="1" applyProtection="1">
      <alignment horizontal="center" vertical="center" wrapText="1"/>
    </xf>
    <xf numFmtId="0" fontId="24" fillId="33" borderId="21" xfId="2" applyFont="1" applyFill="1" applyBorder="1" applyAlignment="1" applyProtection="1">
      <alignment horizontal="center" vertical="center" wrapText="1"/>
    </xf>
    <xf numFmtId="0" fontId="24" fillId="33" borderId="17" xfId="2" applyFont="1" applyFill="1" applyBorder="1" applyAlignment="1" applyProtection="1">
      <alignment horizontal="center" vertical="center"/>
    </xf>
    <xf numFmtId="0" fontId="24" fillId="33" borderId="21" xfId="2" applyFont="1" applyFill="1" applyBorder="1" applyAlignment="1" applyProtection="1">
      <alignment horizontal="center" vertical="center"/>
    </xf>
    <xf numFmtId="0" fontId="22" fillId="0" borderId="10" xfId="2" applyFont="1" applyFill="1" applyBorder="1" applyAlignment="1" applyProtection="1">
      <alignment horizontal="center" vertical="center"/>
    </xf>
    <xf numFmtId="0" fontId="22" fillId="0" borderId="11" xfId="2" applyFont="1" applyFill="1" applyBorder="1" applyAlignment="1" applyProtection="1">
      <alignment horizontal="center" vertical="center"/>
    </xf>
    <xf numFmtId="0" fontId="22" fillId="0" borderId="12" xfId="2" applyFont="1" applyFill="1" applyBorder="1" applyAlignment="1" applyProtection="1">
      <alignment horizontal="center" vertical="center"/>
    </xf>
    <xf numFmtId="0" fontId="22" fillId="0" borderId="14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15" xfId="2" applyFont="1" applyFill="1" applyBorder="1" applyAlignment="1" applyProtection="1">
      <alignment horizontal="center" vertical="center"/>
    </xf>
    <xf numFmtId="0" fontId="22" fillId="0" borderId="18" xfId="2" applyFont="1" applyFill="1" applyBorder="1" applyAlignment="1" applyProtection="1">
      <alignment horizontal="center" vertical="center"/>
    </xf>
    <xf numFmtId="0" fontId="22" fillId="0" borderId="19" xfId="2" applyFont="1" applyFill="1" applyBorder="1" applyAlignment="1" applyProtection="1">
      <alignment horizontal="center" vertical="center"/>
    </xf>
    <xf numFmtId="0" fontId="22" fillId="0" borderId="20" xfId="2" applyFont="1" applyFill="1" applyBorder="1" applyAlignment="1" applyProtection="1">
      <alignment horizontal="center" vertical="center"/>
    </xf>
    <xf numFmtId="0" fontId="22" fillId="0" borderId="13" xfId="2" applyFont="1" applyFill="1" applyBorder="1" applyAlignment="1" applyProtection="1">
      <alignment horizontal="center"/>
    </xf>
    <xf numFmtId="0" fontId="24" fillId="33" borderId="13" xfId="2" applyFont="1" applyFill="1" applyBorder="1" applyAlignment="1" applyProtection="1">
      <alignment horizontal="center"/>
    </xf>
  </cellXfs>
  <cellStyles count="42766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5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2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1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2:T82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1.5703125" style="1" customWidth="1"/>
    <col min="3" max="3" width="2.28515625" style="1" customWidth="1"/>
    <col min="4" max="4" width="58.5703125" style="1" customWidth="1"/>
    <col min="5" max="6" width="15.140625" style="1" customWidth="1"/>
    <col min="7" max="7" width="12.42578125" style="1" customWidth="1"/>
    <col min="8" max="8" width="16.42578125" style="1" customWidth="1"/>
    <col min="9" max="9" width="15.140625" style="1" customWidth="1"/>
    <col min="10" max="10" width="12.140625" style="1" customWidth="1"/>
    <col min="11" max="11" width="13.140625" style="1" customWidth="1"/>
    <col min="12" max="12" width="16.5703125" style="1" customWidth="1"/>
    <col min="13" max="13" width="15.140625" style="1" hidden="1" customWidth="1"/>
    <col min="14" max="14" width="12.140625" style="1" hidden="1" customWidth="1"/>
    <col min="15" max="15" width="13.140625" style="1" hidden="1" customWidth="1"/>
    <col min="16" max="16" width="16.5703125" style="1" hidden="1" customWidth="1"/>
    <col min="17" max="16384" width="11.42578125" style="1"/>
  </cols>
  <sheetData>
    <row r="2" spans="1:20">
      <c r="B2" s="3" t="s">
        <v>0</v>
      </c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ht="5.0999999999999996" customHeight="1">
      <c r="B3" s="4"/>
      <c r="C3" s="4"/>
      <c r="D3" s="4"/>
      <c r="E3" s="5"/>
      <c r="F3" s="5"/>
      <c r="G3" s="6"/>
      <c r="H3" s="6"/>
      <c r="I3" s="5"/>
      <c r="J3" s="5"/>
      <c r="K3" s="5"/>
      <c r="L3" s="5"/>
      <c r="M3" s="5"/>
      <c r="N3" s="5"/>
      <c r="O3" s="5"/>
      <c r="P3" s="5"/>
    </row>
    <row r="4" spans="1:20">
      <c r="A4" s="7"/>
      <c r="B4" s="75" t="s">
        <v>1</v>
      </c>
      <c r="C4" s="76"/>
      <c r="D4" s="77"/>
      <c r="E4" s="84" t="s">
        <v>2</v>
      </c>
      <c r="F4" s="84"/>
      <c r="G4" s="84"/>
      <c r="H4" s="84"/>
      <c r="I4" s="84" t="s">
        <v>3</v>
      </c>
      <c r="J4" s="84"/>
      <c r="K4" s="84"/>
      <c r="L4" s="84"/>
      <c r="M4" s="85" t="s">
        <v>4</v>
      </c>
      <c r="N4" s="85"/>
      <c r="O4" s="85"/>
      <c r="P4" s="85"/>
      <c r="R4" s="63"/>
      <c r="S4" s="63"/>
      <c r="T4" s="63"/>
    </row>
    <row r="5" spans="1:20">
      <c r="B5" s="78"/>
      <c r="C5" s="79"/>
      <c r="D5" s="80"/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9</v>
      </c>
      <c r="N5" s="9" t="s">
        <v>10</v>
      </c>
      <c r="O5" s="10" t="s">
        <v>11</v>
      </c>
      <c r="P5" s="10" t="s">
        <v>12</v>
      </c>
      <c r="R5" s="63"/>
      <c r="S5" s="63"/>
      <c r="T5" s="63"/>
    </row>
    <row r="6" spans="1:20" ht="15" customHeight="1">
      <c r="B6" s="78"/>
      <c r="C6" s="79"/>
      <c r="D6" s="80"/>
      <c r="E6" s="64" t="s">
        <v>13</v>
      </c>
      <c r="F6" s="66" t="s">
        <v>14</v>
      </c>
      <c r="G6" s="64" t="s">
        <v>15</v>
      </c>
      <c r="H6" s="64" t="s">
        <v>16</v>
      </c>
      <c r="I6" s="64" t="s">
        <v>13</v>
      </c>
      <c r="J6" s="66" t="s">
        <v>14</v>
      </c>
      <c r="K6" s="64" t="s">
        <v>17</v>
      </c>
      <c r="L6" s="64" t="s">
        <v>18</v>
      </c>
      <c r="M6" s="71" t="s">
        <v>13</v>
      </c>
      <c r="N6" s="73" t="s">
        <v>14</v>
      </c>
      <c r="O6" s="69" t="s">
        <v>17</v>
      </c>
      <c r="P6" s="69" t="s">
        <v>18</v>
      </c>
    </row>
    <row r="7" spans="1:20">
      <c r="B7" s="78"/>
      <c r="C7" s="79"/>
      <c r="D7" s="80"/>
      <c r="E7" s="64"/>
      <c r="F7" s="66"/>
      <c r="G7" s="64"/>
      <c r="H7" s="64"/>
      <c r="I7" s="64"/>
      <c r="J7" s="66"/>
      <c r="K7" s="64"/>
      <c r="L7" s="64"/>
      <c r="M7" s="71"/>
      <c r="N7" s="73"/>
      <c r="O7" s="69"/>
      <c r="P7" s="69"/>
    </row>
    <row r="8" spans="1:20">
      <c r="B8" s="81"/>
      <c r="C8" s="82"/>
      <c r="D8" s="83"/>
      <c r="E8" s="65"/>
      <c r="F8" s="67"/>
      <c r="G8" s="68"/>
      <c r="H8" s="68"/>
      <c r="I8" s="65"/>
      <c r="J8" s="67"/>
      <c r="K8" s="68"/>
      <c r="L8" s="68"/>
      <c r="M8" s="72"/>
      <c r="N8" s="74"/>
      <c r="O8" s="70"/>
      <c r="P8" s="70"/>
    </row>
    <row r="9" spans="1:20" ht="5.0999999999999996" customHeight="1">
      <c r="B9" s="11"/>
      <c r="C9" s="11"/>
      <c r="D9" s="12"/>
      <c r="E9" s="13"/>
      <c r="F9" s="13"/>
      <c r="G9" s="14"/>
      <c r="H9" s="14"/>
      <c r="I9" s="13"/>
      <c r="J9" s="13"/>
      <c r="K9" s="14"/>
      <c r="L9" s="14"/>
      <c r="M9" s="15"/>
      <c r="N9" s="15"/>
      <c r="O9" s="16"/>
      <c r="P9" s="16"/>
    </row>
    <row r="10" spans="1:20" ht="15" customHeight="1">
      <c r="B10" s="56" t="s">
        <v>19</v>
      </c>
      <c r="C10" s="56"/>
      <c r="D10" s="51"/>
      <c r="E10" s="52">
        <f>E12+E37</f>
        <v>28924927.248521999</v>
      </c>
      <c r="F10" s="52">
        <f>F12+F37</f>
        <v>24696576.865445003</v>
      </c>
      <c r="G10" s="53">
        <f>F10/E10*100</f>
        <v>85.381638658078032</v>
      </c>
      <c r="H10" s="53">
        <f>F10/F10*100</f>
        <v>100</v>
      </c>
      <c r="I10" s="52">
        <f>I12+I37</f>
        <v>32613617.341290005</v>
      </c>
      <c r="J10" s="52">
        <f>J12+J37</f>
        <v>26570775.268034004</v>
      </c>
      <c r="K10" s="53">
        <f>IFERROR(J10/I10*100,0)</f>
        <v>81.471414194813804</v>
      </c>
      <c r="L10" s="53">
        <f>IFERROR(J10/$J$10*100,0)</f>
        <v>100</v>
      </c>
      <c r="M10" s="20">
        <f>M12+M37</f>
        <v>0</v>
      </c>
      <c r="N10" s="20">
        <f>N12+N37</f>
        <v>0</v>
      </c>
      <c r="O10" s="21">
        <f>IFERROR(N10/M10*100,0)</f>
        <v>0</v>
      </c>
      <c r="P10" s="21">
        <f>IFERROR(N10/$J$10*100,0)</f>
        <v>0</v>
      </c>
    </row>
    <row r="11" spans="1:20">
      <c r="B11" s="57"/>
      <c r="C11" s="57"/>
      <c r="D11" s="22"/>
      <c r="E11" s="18"/>
      <c r="F11" s="18"/>
      <c r="G11" s="14"/>
      <c r="H11" s="14"/>
      <c r="I11" s="18"/>
      <c r="J11" s="18"/>
      <c r="K11" s="14"/>
      <c r="L11" s="14"/>
      <c r="M11" s="20"/>
      <c r="N11" s="20"/>
      <c r="O11" s="23"/>
      <c r="P11" s="23"/>
    </row>
    <row r="12" spans="1:20" s="24" customFormat="1" ht="15" customHeight="1">
      <c r="A12" s="2"/>
      <c r="B12" s="58" t="s">
        <v>20</v>
      </c>
      <c r="C12" s="58"/>
      <c r="D12" s="17"/>
      <c r="E12" s="18">
        <f>+E14+E27+E33+E34+E35</f>
        <v>28215780.19918</v>
      </c>
      <c r="F12" s="18">
        <f>+F14+F27+F33+F34+F35</f>
        <v>24455859.457349002</v>
      </c>
      <c r="G12" s="19">
        <f>F12/E12*100</f>
        <v>86.67440448114823</v>
      </c>
      <c r="H12" s="19">
        <f>F12/F10*100</f>
        <v>99.025300512668181</v>
      </c>
      <c r="I12" s="18">
        <f>+I14+I27+I33+I34+I35</f>
        <v>31782433.078204006</v>
      </c>
      <c r="J12" s="18">
        <f>+J14+J27+J33+J34+J35</f>
        <v>26232334.063872002</v>
      </c>
      <c r="K12" s="19">
        <f t="shared" ref="K12:K75" si="0">IFERROR(J12/I12*100,0)</f>
        <v>82.537211670750935</v>
      </c>
      <c r="L12" s="19">
        <f t="shared" ref="L12:L75" si="1">IFERROR(J12/$J$10*100,0)</f>
        <v>98.726265226558269</v>
      </c>
      <c r="M12" s="20">
        <f>+M14+M27+M33+M34+M35</f>
        <v>0</v>
      </c>
      <c r="N12" s="20">
        <f>+N14+N27+N33+N34+N35</f>
        <v>0</v>
      </c>
      <c r="O12" s="21">
        <f>IFERROR(N12/M12*100,0)</f>
        <v>0</v>
      </c>
      <c r="P12" s="21">
        <f>IFERROR(N12/$J$10*100,0)</f>
        <v>0</v>
      </c>
    </row>
    <row r="13" spans="1:20" s="24" customFormat="1">
      <c r="A13" s="2"/>
      <c r="B13" s="58"/>
      <c r="C13" s="58"/>
      <c r="D13" s="17"/>
      <c r="E13" s="18"/>
      <c r="F13" s="18"/>
      <c r="G13" s="19"/>
      <c r="H13" s="14"/>
      <c r="I13" s="18"/>
      <c r="J13" s="18"/>
      <c r="K13" s="14"/>
      <c r="L13" s="14"/>
      <c r="M13" s="20"/>
      <c r="N13" s="20"/>
      <c r="O13" s="23"/>
      <c r="P13" s="23"/>
    </row>
    <row r="14" spans="1:20" s="24" customFormat="1">
      <c r="A14" s="2"/>
      <c r="B14" s="59" t="s">
        <v>21</v>
      </c>
      <c r="C14" s="59"/>
      <c r="D14" s="25"/>
      <c r="E14" s="18">
        <f>SUM(E15+E16+E22+E25)</f>
        <v>16897114.999637999</v>
      </c>
      <c r="F14" s="18">
        <f>SUM(F15+F16+F22+F25)</f>
        <v>17485925.236146003</v>
      </c>
      <c r="G14" s="19">
        <f t="shared" ref="G14:G25" si="2">F14/E14*100</f>
        <v>103.48467910954395</v>
      </c>
      <c r="H14" s="19">
        <f>F14/F10*100</f>
        <v>70.803032061548535</v>
      </c>
      <c r="I14" s="18">
        <f>SUM(I15+I16+I22+I25)</f>
        <v>19592985.736782003</v>
      </c>
      <c r="J14" s="18">
        <f>SUM(J15+J16+J22+J25)</f>
        <v>18091608.275919002</v>
      </c>
      <c r="K14" s="19">
        <f t="shared" si="0"/>
        <v>92.337168612109693</v>
      </c>
      <c r="L14" s="19">
        <f t="shared" si="1"/>
        <v>68.08837188007881</v>
      </c>
      <c r="M14" s="20">
        <f>SUM(M15+M16+M22+M25)</f>
        <v>0</v>
      </c>
      <c r="N14" s="20">
        <f>SUM(N15+N16+N22+N25)</f>
        <v>0</v>
      </c>
      <c r="O14" s="21">
        <f t="shared" ref="O14:O25" si="3">IFERROR(N14/M14*100,0)</f>
        <v>0</v>
      </c>
      <c r="P14" s="21">
        <f t="shared" ref="P14:P25" si="4">IFERROR(N14/$J$10*100,0)</f>
        <v>0</v>
      </c>
    </row>
    <row r="15" spans="1:20" ht="15" customHeight="1">
      <c r="B15" s="57" t="s">
        <v>22</v>
      </c>
      <c r="C15" s="57"/>
      <c r="D15" s="22"/>
      <c r="E15" s="26">
        <v>3300706.7601390001</v>
      </c>
      <c r="F15" s="26">
        <v>3681548.9930260004</v>
      </c>
      <c r="G15" s="27">
        <f t="shared" si="2"/>
        <v>111.53820259001021</v>
      </c>
      <c r="H15" s="27">
        <f>F15/F10*100</f>
        <v>14.907122606846604</v>
      </c>
      <c r="I15" s="26">
        <v>5002074.4740000004</v>
      </c>
      <c r="J15" s="26">
        <v>3917535.1975479997</v>
      </c>
      <c r="K15" s="27">
        <f t="shared" si="0"/>
        <v>78.318210132830572</v>
      </c>
      <c r="L15" s="27">
        <f t="shared" si="1"/>
        <v>14.743774534350882</v>
      </c>
      <c r="M15" s="28"/>
      <c r="N15" s="28"/>
      <c r="O15" s="29">
        <f t="shared" si="3"/>
        <v>0</v>
      </c>
      <c r="P15" s="29">
        <f t="shared" si="4"/>
        <v>0</v>
      </c>
    </row>
    <row r="16" spans="1:20">
      <c r="B16" s="57" t="s">
        <v>23</v>
      </c>
      <c r="C16" s="57"/>
      <c r="D16" s="22"/>
      <c r="E16" s="26">
        <v>11252681.094928999</v>
      </c>
      <c r="F16" s="26">
        <v>11843995.044521002</v>
      </c>
      <c r="G16" s="27">
        <f t="shared" si="2"/>
        <v>105.25487165772856</v>
      </c>
      <c r="H16" s="27">
        <f>F16/F10*100</f>
        <v>47.958043371965864</v>
      </c>
      <c r="I16" s="26">
        <f>+I17+I20+I21</f>
        <v>12183204.964034</v>
      </c>
      <c r="J16" s="26">
        <f>+J17+J20+J21</f>
        <v>12237267.463289</v>
      </c>
      <c r="K16" s="27">
        <f t="shared" si="0"/>
        <v>100.44374611947018</v>
      </c>
      <c r="L16" s="27">
        <f t="shared" si="1"/>
        <v>46.055364737554562</v>
      </c>
      <c r="M16" s="28"/>
      <c r="N16" s="28"/>
      <c r="O16" s="29">
        <f t="shared" si="3"/>
        <v>0</v>
      </c>
      <c r="P16" s="29">
        <f t="shared" si="4"/>
        <v>0</v>
      </c>
    </row>
    <row r="17" spans="1:16">
      <c r="B17" s="57"/>
      <c r="C17" s="57" t="s">
        <v>24</v>
      </c>
      <c r="D17" s="22"/>
      <c r="E17" s="26">
        <v>2516884.6809999999</v>
      </c>
      <c r="F17" s="26">
        <v>2449337.9370200001</v>
      </c>
      <c r="G17" s="27">
        <f t="shared" si="2"/>
        <v>97.316255905965377</v>
      </c>
      <c r="H17" s="27">
        <f>F17/F10*100</f>
        <v>9.9177224048692718</v>
      </c>
      <c r="I17" s="26">
        <f>+I18+I19</f>
        <v>2288192.6591969999</v>
      </c>
      <c r="J17" s="26">
        <f>+J18+J19</f>
        <v>2387765.2887979997</v>
      </c>
      <c r="K17" s="27">
        <f t="shared" si="0"/>
        <v>104.35158417280925</v>
      </c>
      <c r="L17" s="27">
        <f t="shared" si="1"/>
        <v>8.9864343991144402</v>
      </c>
      <c r="M17" s="28"/>
      <c r="N17" s="28"/>
      <c r="O17" s="29">
        <f t="shared" si="3"/>
        <v>0</v>
      </c>
      <c r="P17" s="29">
        <f t="shared" si="4"/>
        <v>0</v>
      </c>
    </row>
    <row r="18" spans="1:16">
      <c r="B18" s="57"/>
      <c r="C18" s="57"/>
      <c r="D18" s="22" t="s">
        <v>25</v>
      </c>
      <c r="E18" s="26">
        <v>1736984.5460000001</v>
      </c>
      <c r="F18" s="26">
        <v>1800613.558126</v>
      </c>
      <c r="G18" s="27">
        <f t="shared" si="2"/>
        <v>103.66318815400675</v>
      </c>
      <c r="H18" s="27">
        <f>F18/F10*100</f>
        <v>7.2909438742718446</v>
      </c>
      <c r="I18" s="26">
        <v>1717822.9336679999</v>
      </c>
      <c r="J18" s="26">
        <v>1769880.42138</v>
      </c>
      <c r="K18" s="27">
        <f t="shared" si="0"/>
        <v>103.03043385273962</v>
      </c>
      <c r="L18" s="27">
        <f t="shared" si="1"/>
        <v>6.6610040675375268</v>
      </c>
      <c r="M18" s="28"/>
      <c r="N18" s="28"/>
      <c r="O18" s="29">
        <f t="shared" si="3"/>
        <v>0</v>
      </c>
      <c r="P18" s="29">
        <f t="shared" si="4"/>
        <v>0</v>
      </c>
    </row>
    <row r="19" spans="1:16">
      <c r="B19" s="57"/>
      <c r="C19" s="57"/>
      <c r="D19" s="22" t="s">
        <v>26</v>
      </c>
      <c r="E19" s="26">
        <v>779900.13500000001</v>
      </c>
      <c r="F19" s="26">
        <v>648724.37889399985</v>
      </c>
      <c r="G19" s="27">
        <f t="shared" si="2"/>
        <v>83.180441928504067</v>
      </c>
      <c r="H19" s="27">
        <f>F19/F10*100</f>
        <v>2.6267785305974249</v>
      </c>
      <c r="I19" s="26">
        <v>570369.72552900005</v>
      </c>
      <c r="J19" s="26">
        <v>617884.86741800001</v>
      </c>
      <c r="K19" s="27">
        <f t="shared" si="0"/>
        <v>108.33058624297269</v>
      </c>
      <c r="L19" s="27">
        <f t="shared" si="1"/>
        <v>2.3254303315769147</v>
      </c>
      <c r="M19" s="28"/>
      <c r="N19" s="28"/>
      <c r="O19" s="29">
        <f t="shared" si="3"/>
        <v>0</v>
      </c>
      <c r="P19" s="29">
        <f t="shared" si="4"/>
        <v>0</v>
      </c>
    </row>
    <row r="20" spans="1:16">
      <c r="B20" s="57"/>
      <c r="C20" s="57" t="s">
        <v>27</v>
      </c>
      <c r="D20" s="22"/>
      <c r="E20" s="26">
        <v>8672212.7113799993</v>
      </c>
      <c r="F20" s="26">
        <v>9333024.5262950025</v>
      </c>
      <c r="G20" s="27">
        <f t="shared" si="2"/>
        <v>107.6198755370456</v>
      </c>
      <c r="H20" s="27">
        <f>F20/F10*100</f>
        <v>37.79076176080742</v>
      </c>
      <c r="I20" s="26">
        <v>9838608.5844320003</v>
      </c>
      <c r="J20" s="26">
        <v>9797118.0393909998</v>
      </c>
      <c r="K20" s="27">
        <f t="shared" si="0"/>
        <v>99.578288487798432</v>
      </c>
      <c r="L20" s="27">
        <f t="shared" si="1"/>
        <v>36.871780896726158</v>
      </c>
      <c r="M20" s="28"/>
      <c r="N20" s="28"/>
      <c r="O20" s="29">
        <f t="shared" si="3"/>
        <v>0</v>
      </c>
      <c r="P20" s="29">
        <f t="shared" si="4"/>
        <v>0</v>
      </c>
    </row>
    <row r="21" spans="1:16">
      <c r="B21" s="57"/>
      <c r="C21" s="57" t="s">
        <v>28</v>
      </c>
      <c r="D21" s="22"/>
      <c r="E21" s="26">
        <v>63583.702549000001</v>
      </c>
      <c r="F21" s="26">
        <v>61632.581205999995</v>
      </c>
      <c r="G21" s="27">
        <f t="shared" si="2"/>
        <v>96.931412823126493</v>
      </c>
      <c r="H21" s="27">
        <f>F21/F10*100</f>
        <v>0.24955920628917269</v>
      </c>
      <c r="I21" s="26">
        <v>56403.720405</v>
      </c>
      <c r="J21" s="26">
        <v>52384.135099999992</v>
      </c>
      <c r="K21" s="27">
        <f t="shared" si="0"/>
        <v>92.873545794252806</v>
      </c>
      <c r="L21" s="27">
        <f t="shared" si="1"/>
        <v>0.19714944171395996</v>
      </c>
      <c r="M21" s="28"/>
      <c r="N21" s="28"/>
      <c r="O21" s="29">
        <f t="shared" si="3"/>
        <v>0</v>
      </c>
      <c r="P21" s="29">
        <f t="shared" si="4"/>
        <v>0</v>
      </c>
    </row>
    <row r="22" spans="1:16">
      <c r="B22" s="57" t="s">
        <v>29</v>
      </c>
      <c r="C22" s="57"/>
      <c r="D22" s="22"/>
      <c r="E22" s="26">
        <v>138194.522</v>
      </c>
      <c r="F22" s="26">
        <v>172673.78617699997</v>
      </c>
      <c r="G22" s="27">
        <f t="shared" si="2"/>
        <v>124.94980530197859</v>
      </c>
      <c r="H22" s="27">
        <f>F22/F10*100</f>
        <v>0.69918105297662514</v>
      </c>
      <c r="I22" s="26">
        <f>+I23+I24</f>
        <v>192463.255879</v>
      </c>
      <c r="J22" s="26">
        <f>+J23+J24</f>
        <v>264388.59210900002</v>
      </c>
      <c r="K22" s="27">
        <f t="shared" si="0"/>
        <v>137.37094434026352</v>
      </c>
      <c r="L22" s="27">
        <f t="shared" si="1"/>
        <v>0.99503529513899036</v>
      </c>
      <c r="M22" s="28"/>
      <c r="N22" s="28"/>
      <c r="O22" s="29">
        <f t="shared" si="3"/>
        <v>0</v>
      </c>
      <c r="P22" s="29">
        <f t="shared" si="4"/>
        <v>0</v>
      </c>
    </row>
    <row r="23" spans="1:16">
      <c r="B23" s="57"/>
      <c r="C23" s="57" t="s">
        <v>30</v>
      </c>
      <c r="D23" s="22"/>
      <c r="E23" s="26">
        <v>289.02499999999998</v>
      </c>
      <c r="F23" s="26">
        <v>106.05685699999999</v>
      </c>
      <c r="G23" s="27">
        <f t="shared" si="2"/>
        <v>36.694700112447023</v>
      </c>
      <c r="H23" s="27">
        <f>F23/F10*100</f>
        <v>4.2943950320658734E-4</v>
      </c>
      <c r="I23" s="26">
        <v>201</v>
      </c>
      <c r="J23" s="26">
        <v>91.085347999999996</v>
      </c>
      <c r="K23" s="27">
        <f t="shared" si="0"/>
        <v>45.316093532338307</v>
      </c>
      <c r="L23" s="27">
        <f t="shared" si="1"/>
        <v>3.4280274881395845E-4</v>
      </c>
      <c r="M23" s="28"/>
      <c r="N23" s="28"/>
      <c r="O23" s="29">
        <f t="shared" si="3"/>
        <v>0</v>
      </c>
      <c r="P23" s="29">
        <f t="shared" si="4"/>
        <v>0</v>
      </c>
    </row>
    <row r="24" spans="1:16">
      <c r="B24" s="57"/>
      <c r="C24" s="57" t="s">
        <v>31</v>
      </c>
      <c r="D24" s="22"/>
      <c r="E24" s="26">
        <v>137905.497</v>
      </c>
      <c r="F24" s="26">
        <v>172567.72931999998</v>
      </c>
      <c r="G24" s="27">
        <f t="shared" si="2"/>
        <v>125.13477205335765</v>
      </c>
      <c r="H24" s="27">
        <f>F24/F10*100</f>
        <v>0.69875161347341852</v>
      </c>
      <c r="I24" s="26">
        <v>192262.255879</v>
      </c>
      <c r="J24" s="26">
        <v>264297.50676100003</v>
      </c>
      <c r="K24" s="27">
        <f t="shared" si="0"/>
        <v>137.46718280853591</v>
      </c>
      <c r="L24" s="27">
        <f t="shared" si="1"/>
        <v>0.99469249239017654</v>
      </c>
      <c r="M24" s="28"/>
      <c r="N24" s="28"/>
      <c r="O24" s="29">
        <f t="shared" si="3"/>
        <v>0</v>
      </c>
      <c r="P24" s="29">
        <f t="shared" si="4"/>
        <v>0</v>
      </c>
    </row>
    <row r="25" spans="1:16">
      <c r="B25" s="57" t="s">
        <v>32</v>
      </c>
      <c r="C25" s="57"/>
      <c r="D25" s="22"/>
      <c r="E25" s="26">
        <v>2205532.6225700001</v>
      </c>
      <c r="F25" s="26">
        <v>1787707.412422</v>
      </c>
      <c r="G25" s="27">
        <f t="shared" si="2"/>
        <v>81.055586942027233</v>
      </c>
      <c r="H25" s="27">
        <f>F25/F10*100</f>
        <v>7.238685029759437</v>
      </c>
      <c r="I25" s="26">
        <v>2215243.0428690002</v>
      </c>
      <c r="J25" s="26">
        <v>1672417.0229729998</v>
      </c>
      <c r="K25" s="27">
        <f t="shared" si="0"/>
        <v>75.495870683652981</v>
      </c>
      <c r="L25" s="27">
        <f t="shared" si="1"/>
        <v>6.2941973130343802</v>
      </c>
      <c r="M25" s="28"/>
      <c r="N25" s="28"/>
      <c r="O25" s="29">
        <f t="shared" si="3"/>
        <v>0</v>
      </c>
      <c r="P25" s="29">
        <f t="shared" si="4"/>
        <v>0</v>
      </c>
    </row>
    <row r="26" spans="1:16">
      <c r="B26" s="57"/>
      <c r="C26" s="57"/>
      <c r="D26" s="22"/>
      <c r="E26" s="26"/>
      <c r="F26" s="26"/>
      <c r="G26" s="27"/>
      <c r="H26" s="30"/>
      <c r="I26" s="26"/>
      <c r="J26" s="26"/>
      <c r="K26" s="30"/>
      <c r="L26" s="30"/>
      <c r="M26" s="28"/>
      <c r="N26" s="28"/>
      <c r="O26" s="31"/>
      <c r="P26" s="31"/>
    </row>
    <row r="27" spans="1:16" s="24" customFormat="1">
      <c r="A27" s="2"/>
      <c r="B27" s="59" t="s">
        <v>33</v>
      </c>
      <c r="C27" s="59"/>
      <c r="D27" s="25"/>
      <c r="E27" s="18">
        <f>SUM(E28:E31)</f>
        <v>6168258.6201009993</v>
      </c>
      <c r="F27" s="18">
        <f>SUM(F28:F31)</f>
        <v>6086978.3791129999</v>
      </c>
      <c r="G27" s="19">
        <f>F27/E27*100</f>
        <v>98.68228221295513</v>
      </c>
      <c r="H27" s="19">
        <f>F27/F10*100</f>
        <v>24.647052959107821</v>
      </c>
      <c r="I27" s="18">
        <f>SUM(I28:I31)</f>
        <v>7288775.4735050006</v>
      </c>
      <c r="J27" s="18">
        <f>SUM(J28:J31)</f>
        <v>7074963.0931349993</v>
      </c>
      <c r="K27" s="19">
        <f t="shared" si="0"/>
        <v>97.066552795497429</v>
      </c>
      <c r="L27" s="19">
        <f t="shared" si="1"/>
        <v>26.626859855483932</v>
      </c>
      <c r="M27" s="20">
        <f>SUM(M28:M31)</f>
        <v>0</v>
      </c>
      <c r="N27" s="20">
        <f>SUM(N28:N31)</f>
        <v>0</v>
      </c>
      <c r="O27" s="21">
        <f>IFERROR(N27/M27*100,0)</f>
        <v>0</v>
      </c>
      <c r="P27" s="21">
        <f>IFERROR(N27/$J$10*100,0)</f>
        <v>0</v>
      </c>
    </row>
    <row r="28" spans="1:16">
      <c r="B28" s="57" t="s">
        <v>34</v>
      </c>
      <c r="C28" s="57"/>
      <c r="D28" s="22"/>
      <c r="E28" s="26">
        <v>2187854.426246</v>
      </c>
      <c r="F28" s="26">
        <v>2312867.6995100002</v>
      </c>
      <c r="G28" s="27">
        <f>F28/E28*100</f>
        <v>105.71396669560427</v>
      </c>
      <c r="H28" s="27">
        <f>F28/F10*100</f>
        <v>9.3651347395683899</v>
      </c>
      <c r="I28" s="26">
        <v>2870255.8376560002</v>
      </c>
      <c r="J28" s="26">
        <v>2028696.1497800001</v>
      </c>
      <c r="K28" s="27">
        <f t="shared" si="0"/>
        <v>70.679976438502379</v>
      </c>
      <c r="L28" s="27">
        <f t="shared" si="1"/>
        <v>7.6350657040128773</v>
      </c>
      <c r="M28" s="28"/>
      <c r="N28" s="28"/>
      <c r="O28" s="29">
        <f>IFERROR(N28/M28*100,0)</f>
        <v>0</v>
      </c>
      <c r="P28" s="29">
        <f>IFERROR(N28/$J$10*100,0)</f>
        <v>0</v>
      </c>
    </row>
    <row r="29" spans="1:16">
      <c r="B29" s="57" t="s">
        <v>35</v>
      </c>
      <c r="C29" s="57"/>
      <c r="D29" s="22"/>
      <c r="E29" s="26">
        <v>2831045.4277039999</v>
      </c>
      <c r="F29" s="26">
        <v>2701624.4497179999</v>
      </c>
      <c r="G29" s="27">
        <f>F29/E29*100</f>
        <v>95.42850931604579</v>
      </c>
      <c r="H29" s="27">
        <f>F29/F10*100</f>
        <v>10.93926686454293</v>
      </c>
      <c r="I29" s="26">
        <v>2888995.2450029999</v>
      </c>
      <c r="J29" s="26">
        <v>3776174.2640339998</v>
      </c>
      <c r="K29" s="27">
        <f t="shared" si="0"/>
        <v>130.70891240009911</v>
      </c>
      <c r="L29" s="27">
        <f t="shared" si="1"/>
        <v>14.211757940600739</v>
      </c>
      <c r="M29" s="28"/>
      <c r="N29" s="28"/>
      <c r="O29" s="29">
        <f>IFERROR(N29/M29*100,0)</f>
        <v>0</v>
      </c>
      <c r="P29" s="29">
        <f>IFERROR(N29/$J$10*100,0)</f>
        <v>0</v>
      </c>
    </row>
    <row r="30" spans="1:16">
      <c r="B30" s="57" t="s">
        <v>36</v>
      </c>
      <c r="C30" s="57"/>
      <c r="D30" s="22"/>
      <c r="E30" s="50">
        <v>0</v>
      </c>
      <c r="F30" s="50">
        <v>0</v>
      </c>
      <c r="G30" s="27" t="s">
        <v>37</v>
      </c>
      <c r="H30" s="27" t="s">
        <v>37</v>
      </c>
      <c r="I30" s="50">
        <v>0</v>
      </c>
      <c r="J30" s="50">
        <v>0</v>
      </c>
      <c r="K30" s="27" t="s">
        <v>37</v>
      </c>
      <c r="L30" s="27" t="s">
        <v>37</v>
      </c>
      <c r="M30" s="28"/>
      <c r="N30" s="28"/>
      <c r="O30" s="29"/>
      <c r="P30" s="29"/>
    </row>
    <row r="31" spans="1:16">
      <c r="B31" s="57" t="s">
        <v>38</v>
      </c>
      <c r="C31" s="57"/>
      <c r="D31" s="22"/>
      <c r="E31" s="26">
        <v>1149358.7661510003</v>
      </c>
      <c r="F31" s="26">
        <v>1072486.229885</v>
      </c>
      <c r="G31" s="27">
        <f>F31/E31*100</f>
        <v>93.311702270002883</v>
      </c>
      <c r="H31" s="27">
        <f>F31/F10*100</f>
        <v>4.3426513549965016</v>
      </c>
      <c r="I31" s="26">
        <v>1529524.3908460001</v>
      </c>
      <c r="J31" s="26">
        <v>1270092.6793209999</v>
      </c>
      <c r="K31" s="27">
        <f t="shared" si="0"/>
        <v>83.038406377978376</v>
      </c>
      <c r="L31" s="27">
        <f t="shared" si="1"/>
        <v>4.7800362108703167</v>
      </c>
      <c r="M31" s="28"/>
      <c r="N31" s="28"/>
      <c r="O31" s="29">
        <f>IFERROR(N31/M31*100,0)</f>
        <v>0</v>
      </c>
      <c r="P31" s="29">
        <f>IFERROR(N31/$J$10*100,0)</f>
        <v>0</v>
      </c>
    </row>
    <row r="32" spans="1:16" ht="15.75" customHeight="1">
      <c r="B32" s="57"/>
      <c r="C32" s="57"/>
      <c r="D32" s="22"/>
      <c r="E32" s="26"/>
      <c r="F32" s="26"/>
      <c r="G32" s="27"/>
      <c r="H32" s="30"/>
      <c r="I32" s="26"/>
      <c r="J32" s="26"/>
      <c r="K32" s="30"/>
      <c r="L32" s="30"/>
      <c r="M32" s="28"/>
      <c r="N32" s="28"/>
      <c r="O32" s="31"/>
      <c r="P32" s="31"/>
    </row>
    <row r="33" spans="1:16" s="24" customFormat="1">
      <c r="A33" s="2"/>
      <c r="B33" s="59" t="s">
        <v>39</v>
      </c>
      <c r="C33" s="59"/>
      <c r="D33" s="25"/>
      <c r="E33" s="18">
        <v>920649.72474500001</v>
      </c>
      <c r="F33" s="18">
        <v>837327.63220700005</v>
      </c>
      <c r="G33" s="19">
        <f>F33/E33*100</f>
        <v>90.949642377715548</v>
      </c>
      <c r="H33" s="19">
        <f>F33/F10*100</f>
        <v>3.3904602924082714</v>
      </c>
      <c r="I33" s="18">
        <v>945006.52107600006</v>
      </c>
      <c r="J33" s="18">
        <v>966091.63952999993</v>
      </c>
      <c r="K33" s="19">
        <f t="shared" si="0"/>
        <v>102.23121406929468</v>
      </c>
      <c r="L33" s="19">
        <f t="shared" si="1"/>
        <v>3.6359181461003787</v>
      </c>
      <c r="M33" s="20"/>
      <c r="N33" s="20"/>
      <c r="O33" s="21">
        <f>IFERROR(N33/M33*100,0)</f>
        <v>0</v>
      </c>
      <c r="P33" s="21">
        <f>IFERROR(N33/$J$10*100,0)</f>
        <v>0</v>
      </c>
    </row>
    <row r="34" spans="1:16" s="24" customFormat="1">
      <c r="A34" s="2"/>
      <c r="B34" s="59" t="s">
        <v>40</v>
      </c>
      <c r="C34" s="59"/>
      <c r="D34" s="25"/>
      <c r="E34" s="18">
        <v>42146.706757</v>
      </c>
      <c r="F34" s="18">
        <v>1976.96378</v>
      </c>
      <c r="G34" s="19">
        <f>F34/E34*100</f>
        <v>4.6906720171479428</v>
      </c>
      <c r="H34" s="19">
        <f>F34/F10*100</f>
        <v>8.0050113453825709E-3</v>
      </c>
      <c r="I34" s="18">
        <v>39959.967599000003</v>
      </c>
      <c r="J34" s="18">
        <v>5548.6808739999997</v>
      </c>
      <c r="K34" s="19">
        <f t="shared" si="0"/>
        <v>13.885599031714069</v>
      </c>
      <c r="L34" s="19">
        <f t="shared" si="1"/>
        <v>2.0882645756578076E-2</v>
      </c>
      <c r="M34" s="20"/>
      <c r="N34" s="20"/>
      <c r="O34" s="21">
        <f>IFERROR(N34/M34*100,0)</f>
        <v>0</v>
      </c>
      <c r="P34" s="21">
        <f>IFERROR(N34/$J$10*100,0)</f>
        <v>0</v>
      </c>
    </row>
    <row r="35" spans="1:16" s="24" customFormat="1">
      <c r="A35" s="2"/>
      <c r="B35" s="59" t="s">
        <v>41</v>
      </c>
      <c r="C35" s="59"/>
      <c r="D35" s="25"/>
      <c r="E35" s="18">
        <v>4187610.1479389998</v>
      </c>
      <c r="F35" s="18">
        <v>43651.246102999998</v>
      </c>
      <c r="G35" s="19">
        <f>F35/E35*100</f>
        <v>1.0423903983632208</v>
      </c>
      <c r="H35" s="19">
        <f>F35/F10*100</f>
        <v>0.17675018825817929</v>
      </c>
      <c r="I35" s="18">
        <v>3915705.3792419997</v>
      </c>
      <c r="J35" s="18">
        <v>94122.374414000005</v>
      </c>
      <c r="K35" s="19">
        <f t="shared" si="0"/>
        <v>2.4037144089788534</v>
      </c>
      <c r="L35" s="19">
        <f t="shared" si="1"/>
        <v>0.35423269913856831</v>
      </c>
      <c r="M35" s="20"/>
      <c r="N35" s="20"/>
      <c r="O35" s="21">
        <f>IFERROR(N35/M35*100,0)</f>
        <v>0</v>
      </c>
      <c r="P35" s="21">
        <f>IFERROR(N35/$J$10*100,0)</f>
        <v>0</v>
      </c>
    </row>
    <row r="36" spans="1:16">
      <c r="B36" s="55"/>
      <c r="C36" s="55"/>
      <c r="D36" s="32"/>
      <c r="E36" s="26"/>
      <c r="F36" s="26"/>
      <c r="G36" s="27"/>
      <c r="H36" s="30"/>
      <c r="I36" s="26"/>
      <c r="J36" s="26"/>
      <c r="K36" s="30"/>
      <c r="L36" s="30"/>
      <c r="M36" s="28"/>
      <c r="N36" s="28"/>
      <c r="O36" s="31"/>
      <c r="P36" s="31"/>
    </row>
    <row r="37" spans="1:16">
      <c r="B37" s="58" t="s">
        <v>42</v>
      </c>
      <c r="C37" s="57"/>
      <c r="D37" s="22"/>
      <c r="E37" s="18">
        <f>SUM(E38:E41)</f>
        <v>709147.04934199993</v>
      </c>
      <c r="F37" s="18">
        <f>SUM(F38:F41)</f>
        <v>240717.408096</v>
      </c>
      <c r="G37" s="19">
        <f>F37/E37*100</f>
        <v>33.944639312728683</v>
      </c>
      <c r="H37" s="19">
        <f>F37/F10*100</f>
        <v>0.97469948733181466</v>
      </c>
      <c r="I37" s="18">
        <f>SUM(I38:I41)</f>
        <v>831184.26308599999</v>
      </c>
      <c r="J37" s="18">
        <f>SUM(J38:J41)</f>
        <v>338441.20416199992</v>
      </c>
      <c r="K37" s="19">
        <f t="shared" si="0"/>
        <v>40.717951384864278</v>
      </c>
      <c r="L37" s="19">
        <f t="shared" si="1"/>
        <v>1.2737347734417142</v>
      </c>
      <c r="M37" s="28"/>
      <c r="N37" s="28"/>
      <c r="O37" s="29">
        <f>IFERROR(N37/M37*100,0)</f>
        <v>0</v>
      </c>
      <c r="P37" s="29">
        <f>IFERROR(N37/$J$10*100,0)</f>
        <v>0</v>
      </c>
    </row>
    <row r="38" spans="1:16">
      <c r="B38" s="57" t="s">
        <v>43</v>
      </c>
      <c r="C38" s="57"/>
      <c r="D38" s="22"/>
      <c r="E38" s="26">
        <v>6533.2349999999997</v>
      </c>
      <c r="F38" s="26">
        <v>801.77570000000003</v>
      </c>
      <c r="G38" s="27">
        <f>F38/E38*100</f>
        <v>12.272261750878394</v>
      </c>
      <c r="H38" s="27">
        <f>F38/F10*100</f>
        <v>3.2465053937164464E-3</v>
      </c>
      <c r="I38" s="26">
        <v>3224.9114250000002</v>
      </c>
      <c r="J38" s="26">
        <v>1251.397013</v>
      </c>
      <c r="K38" s="27">
        <f t="shared" si="0"/>
        <v>38.804073913440888</v>
      </c>
      <c r="L38" s="27">
        <f t="shared" si="1"/>
        <v>4.7096744463662465E-3</v>
      </c>
      <c r="M38" s="28"/>
      <c r="N38" s="28"/>
      <c r="O38" s="29">
        <f>IFERROR(N38/M38*100,0)</f>
        <v>0</v>
      </c>
      <c r="P38" s="29">
        <f>IFERROR(N38/$J$10*100,0)</f>
        <v>0</v>
      </c>
    </row>
    <row r="39" spans="1:16">
      <c r="B39" s="57" t="s">
        <v>44</v>
      </c>
      <c r="C39" s="57"/>
      <c r="D39" s="22"/>
      <c r="E39" s="26">
        <v>701613.81434199994</v>
      </c>
      <c r="F39" s="26">
        <v>239915.632396</v>
      </c>
      <c r="G39" s="27">
        <f>F39/E39*100</f>
        <v>34.194827338313175</v>
      </c>
      <c r="H39" s="27">
        <f>F39/F10*100</f>
        <v>0.97145298193809826</v>
      </c>
      <c r="I39" s="26">
        <v>630116.91441199998</v>
      </c>
      <c r="J39" s="26">
        <v>305919.80883199995</v>
      </c>
      <c r="K39" s="27">
        <f t="shared" si="0"/>
        <v>48.549690039263929</v>
      </c>
      <c r="L39" s="27">
        <f t="shared" si="1"/>
        <v>1.1513394161292578</v>
      </c>
      <c r="M39" s="28"/>
      <c r="N39" s="28"/>
      <c r="O39" s="29">
        <f>IFERROR(N39/M39*100,0)</f>
        <v>0</v>
      </c>
      <c r="P39" s="29">
        <f>IFERROR(N39/$J$10*100,0)</f>
        <v>0</v>
      </c>
    </row>
    <row r="40" spans="1:16">
      <c r="B40" s="57" t="s">
        <v>45</v>
      </c>
      <c r="C40" s="57"/>
      <c r="D40" s="22"/>
      <c r="E40" s="50">
        <v>0</v>
      </c>
      <c r="F40" s="50">
        <v>0</v>
      </c>
      <c r="G40" s="27" t="s">
        <v>37</v>
      </c>
      <c r="H40" s="27" t="s">
        <v>37</v>
      </c>
      <c r="I40" s="50">
        <v>0</v>
      </c>
      <c r="J40" s="50">
        <v>0</v>
      </c>
      <c r="K40" s="27" t="s">
        <v>37</v>
      </c>
      <c r="L40" s="27" t="s">
        <v>37</v>
      </c>
      <c r="M40" s="28"/>
      <c r="N40" s="28"/>
      <c r="O40" s="29"/>
      <c r="P40" s="29"/>
    </row>
    <row r="41" spans="1:16">
      <c r="B41" s="57" t="s">
        <v>31</v>
      </c>
      <c r="C41" s="54"/>
      <c r="D41" s="33"/>
      <c r="E41" s="26">
        <v>1000</v>
      </c>
      <c r="F41" s="50">
        <v>0</v>
      </c>
      <c r="G41" s="27" t="s">
        <v>37</v>
      </c>
      <c r="H41" s="27" t="s">
        <v>37</v>
      </c>
      <c r="I41" s="26">
        <v>197842.43724900001</v>
      </c>
      <c r="J41" s="26">
        <v>31269.998317000001</v>
      </c>
      <c r="K41" s="27">
        <f t="shared" si="0"/>
        <v>15.805506013679102</v>
      </c>
      <c r="L41" s="27">
        <f t="shared" si="1"/>
        <v>0.11768568286609012</v>
      </c>
      <c r="M41" s="28"/>
      <c r="N41" s="28"/>
      <c r="O41" s="29">
        <f>IFERROR(N41/M41*100,0)</f>
        <v>0</v>
      </c>
      <c r="P41" s="29">
        <f>IFERROR(N41/$J$10*100,0)</f>
        <v>0</v>
      </c>
    </row>
    <row r="42" spans="1:16">
      <c r="B42" s="54"/>
      <c r="C42" s="54"/>
      <c r="D42" s="33"/>
      <c r="E42" s="26"/>
      <c r="F42" s="26"/>
      <c r="G42" s="27"/>
      <c r="H42" s="30"/>
      <c r="I42" s="26"/>
      <c r="J42" s="26"/>
      <c r="K42" s="30"/>
      <c r="L42" s="30"/>
      <c r="M42" s="28"/>
      <c r="N42" s="28"/>
      <c r="O42" s="31"/>
      <c r="P42" s="31"/>
    </row>
    <row r="43" spans="1:16" s="24" customFormat="1">
      <c r="A43" s="2"/>
      <c r="B43" s="58" t="s">
        <v>46</v>
      </c>
      <c r="C43" s="58"/>
      <c r="D43" s="17"/>
      <c r="E43" s="18">
        <f>E47+E66+E71</f>
        <v>36841075.558060005</v>
      </c>
      <c r="F43" s="18">
        <f>F47+F66+F71</f>
        <v>27830381.197147004</v>
      </c>
      <c r="G43" s="19">
        <f>F43/E43*100</f>
        <v>75.541717432455187</v>
      </c>
      <c r="H43" s="19">
        <f>F43/F10*100</f>
        <v>112.68922550998055</v>
      </c>
      <c r="I43" s="18">
        <f>I47+I66+I71</f>
        <v>38406701.213000998</v>
      </c>
      <c r="J43" s="18">
        <f>J47+J66+J71</f>
        <v>30401009.579864003</v>
      </c>
      <c r="K43" s="19">
        <f t="shared" si="0"/>
        <v>79.155482297899098</v>
      </c>
      <c r="L43" s="19">
        <f t="shared" si="1"/>
        <v>114.4152147357099</v>
      </c>
      <c r="M43" s="20"/>
      <c r="N43" s="20"/>
      <c r="O43" s="21">
        <f>IFERROR(N43/M43*100,0)</f>
        <v>0</v>
      </c>
      <c r="P43" s="21">
        <f>IFERROR(N43/$J$10*100,0)</f>
        <v>0</v>
      </c>
    </row>
    <row r="44" spans="1:16" s="24" customFormat="1">
      <c r="A44" s="2"/>
      <c r="B44" s="55"/>
      <c r="C44" s="55"/>
      <c r="D44" s="32"/>
      <c r="E44" s="18"/>
      <c r="F44" s="18"/>
      <c r="G44" s="19"/>
      <c r="H44" s="14"/>
      <c r="I44" s="18"/>
      <c r="J44" s="18"/>
      <c r="K44" s="14"/>
      <c r="L44" s="14"/>
      <c r="M44" s="20"/>
      <c r="N44" s="20"/>
      <c r="O44" s="23"/>
      <c r="P44" s="23"/>
    </row>
    <row r="45" spans="1:16" s="24" customFormat="1">
      <c r="A45" s="2"/>
      <c r="B45" s="58" t="s">
        <v>47</v>
      </c>
      <c r="C45" s="58"/>
      <c r="D45" s="17"/>
      <c r="E45" s="18">
        <f>+E47+E66</f>
        <v>35169094.340238005</v>
      </c>
      <c r="F45" s="18">
        <f>+F47+F66</f>
        <v>26870530.811201006</v>
      </c>
      <c r="G45" s="19">
        <f>F45/E45*100</f>
        <v>76.403817940963108</v>
      </c>
      <c r="H45" s="19">
        <f>F45/F10*100</f>
        <v>108.80265292473695</v>
      </c>
      <c r="I45" s="18">
        <f>+I47+I66</f>
        <v>37592315.990939997</v>
      </c>
      <c r="J45" s="18">
        <f>+J47+J66</f>
        <v>29666852.209352002</v>
      </c>
      <c r="K45" s="19">
        <f t="shared" si="0"/>
        <v>78.917330383427071</v>
      </c>
      <c r="L45" s="19">
        <f t="shared" si="1"/>
        <v>111.65218895604727</v>
      </c>
      <c r="M45" s="20"/>
      <c r="N45" s="20"/>
      <c r="O45" s="21">
        <f>IFERROR(N45/M45*100,0)</f>
        <v>0</v>
      </c>
      <c r="P45" s="21">
        <f>IFERROR(N45/$J$10*100,0)</f>
        <v>0</v>
      </c>
    </row>
    <row r="46" spans="1:16" s="24" customFormat="1">
      <c r="A46" s="2"/>
      <c r="B46" s="58"/>
      <c r="C46" s="58"/>
      <c r="D46" s="17"/>
      <c r="E46" s="18"/>
      <c r="F46" s="18"/>
      <c r="G46" s="19"/>
      <c r="H46" s="14"/>
      <c r="I46" s="18"/>
      <c r="J46" s="18"/>
      <c r="K46" s="14"/>
      <c r="L46" s="14"/>
      <c r="M46" s="20"/>
      <c r="N46" s="20"/>
      <c r="O46" s="23"/>
      <c r="P46" s="23"/>
    </row>
    <row r="47" spans="1:16" s="24" customFormat="1">
      <c r="A47" s="2"/>
      <c r="B47" s="58" t="s">
        <v>48</v>
      </c>
      <c r="C47" s="58"/>
      <c r="D47" s="17"/>
      <c r="E47" s="18">
        <f>SUM(E48+E49+E55+E58+E64)</f>
        <v>24396368.842960004</v>
      </c>
      <c r="F47" s="18">
        <f>SUM(F48+F49+F55+F58+F64)</f>
        <v>21237618.118226003</v>
      </c>
      <c r="G47" s="19">
        <f t="shared" ref="G47:G64" si="5">F47/E47*100</f>
        <v>87.052373469728423</v>
      </c>
      <c r="H47" s="19">
        <f>F47/F10*100</f>
        <v>85.994177387155574</v>
      </c>
      <c r="I47" s="18">
        <f>SUM(I48+I49+I55+I58+I64)</f>
        <v>26797759.244608</v>
      </c>
      <c r="J47" s="18">
        <f>SUM(J48+J49+J55+J58+J64)</f>
        <v>23308808.726828001</v>
      </c>
      <c r="K47" s="19">
        <f t="shared" si="0"/>
        <v>86.980439349674313</v>
      </c>
      <c r="L47" s="19">
        <f t="shared" si="1"/>
        <v>87.723479995217474</v>
      </c>
      <c r="M47" s="20">
        <f>SUM(M48+M49+M55+M58+M64)</f>
        <v>0</v>
      </c>
      <c r="N47" s="20">
        <f>SUM(N48+N49+N55+N58+N64)</f>
        <v>0</v>
      </c>
      <c r="O47" s="21">
        <f t="shared" ref="O47:O64" si="6">IFERROR(N47/M47*100,0)</f>
        <v>0</v>
      </c>
      <c r="P47" s="21">
        <f t="shared" ref="P47:P64" si="7">IFERROR(N47/$J$10*100,0)</f>
        <v>0</v>
      </c>
    </row>
    <row r="48" spans="1:16">
      <c r="B48" s="57" t="s">
        <v>49</v>
      </c>
      <c r="C48" s="57"/>
      <c r="D48" s="22"/>
      <c r="E48" s="26">
        <v>12787168.582129</v>
      </c>
      <c r="F48" s="26">
        <v>12382412.537225002</v>
      </c>
      <c r="G48" s="27">
        <f t="shared" si="5"/>
        <v>96.834670300118873</v>
      </c>
      <c r="H48" s="27">
        <f>F48/F10*100</f>
        <v>50.138173418479901</v>
      </c>
      <c r="I48" s="26">
        <v>13826386.545335999</v>
      </c>
      <c r="J48" s="26">
        <v>13482659.993370002</v>
      </c>
      <c r="K48" s="27">
        <f t="shared" si="0"/>
        <v>97.513981322314862</v>
      </c>
      <c r="L48" s="27">
        <f t="shared" si="1"/>
        <v>50.742441111947265</v>
      </c>
      <c r="M48" s="28"/>
      <c r="N48" s="28"/>
      <c r="O48" s="29">
        <f t="shared" si="6"/>
        <v>0</v>
      </c>
      <c r="P48" s="29">
        <f t="shared" si="7"/>
        <v>0</v>
      </c>
    </row>
    <row r="49" spans="2:16">
      <c r="B49" s="57" t="s">
        <v>50</v>
      </c>
      <c r="C49" s="57"/>
      <c r="D49" s="22"/>
      <c r="E49" s="26">
        <f>SUM(E50:E53)</f>
        <v>3294022.1359849996</v>
      </c>
      <c r="F49" s="26">
        <f>SUM(F50:F53)</f>
        <v>2014857.2471960001</v>
      </c>
      <c r="G49" s="27">
        <f t="shared" si="5"/>
        <v>61.167082794770124</v>
      </c>
      <c r="H49" s="27">
        <f>F49/F10*100</f>
        <v>8.1584474568018024</v>
      </c>
      <c r="I49" s="26">
        <f>SUM(I50:I53)</f>
        <v>3356884.2854250004</v>
      </c>
      <c r="J49" s="26">
        <f>SUM(J50:J53)</f>
        <v>2221265.3486129995</v>
      </c>
      <c r="K49" s="27">
        <f t="shared" si="0"/>
        <v>66.170447347778477</v>
      </c>
      <c r="L49" s="27">
        <f t="shared" si="1"/>
        <v>8.3598063142903278</v>
      </c>
      <c r="M49" s="28"/>
      <c r="N49" s="28"/>
      <c r="O49" s="29">
        <f t="shared" si="6"/>
        <v>0</v>
      </c>
      <c r="P49" s="29">
        <f t="shared" si="7"/>
        <v>0</v>
      </c>
    </row>
    <row r="50" spans="2:16">
      <c r="B50" s="57"/>
      <c r="C50" s="57" t="s">
        <v>51</v>
      </c>
      <c r="D50" s="22"/>
      <c r="E50" s="26">
        <v>1423145.6324029998</v>
      </c>
      <c r="F50" s="26">
        <v>875070.34590299986</v>
      </c>
      <c r="G50" s="27">
        <f t="shared" si="5"/>
        <v>61.488460912143772</v>
      </c>
      <c r="H50" s="27">
        <f>F50/F10*100</f>
        <v>3.5432859811732951</v>
      </c>
      <c r="I50" s="26">
        <v>1498716.9202750002</v>
      </c>
      <c r="J50" s="26">
        <v>1061964.1746619996</v>
      </c>
      <c r="K50" s="27">
        <f t="shared" si="0"/>
        <v>70.858222810158139</v>
      </c>
      <c r="L50" s="27">
        <f t="shared" si="1"/>
        <v>3.9967376335443126</v>
      </c>
      <c r="M50" s="28"/>
      <c r="N50" s="28"/>
      <c r="O50" s="29">
        <f t="shared" si="6"/>
        <v>0</v>
      </c>
      <c r="P50" s="29">
        <f t="shared" si="7"/>
        <v>0</v>
      </c>
    </row>
    <row r="51" spans="2:16">
      <c r="B51" s="57"/>
      <c r="C51" s="57" t="s">
        <v>52</v>
      </c>
      <c r="D51" s="22"/>
      <c r="E51" s="26">
        <v>1802517.3647920003</v>
      </c>
      <c r="F51" s="26">
        <v>1087861.43506</v>
      </c>
      <c r="G51" s="27">
        <f t="shared" si="5"/>
        <v>60.352341470259994</v>
      </c>
      <c r="H51" s="27">
        <f>F51/F10*100</f>
        <v>4.4049077772479306</v>
      </c>
      <c r="I51" s="26">
        <v>1789797.2562800001</v>
      </c>
      <c r="J51" s="26">
        <v>1120888.527005</v>
      </c>
      <c r="K51" s="27">
        <f t="shared" si="0"/>
        <v>62.626564158149854</v>
      </c>
      <c r="L51" s="27">
        <f t="shared" si="1"/>
        <v>4.2185014012499886</v>
      </c>
      <c r="M51" s="28"/>
      <c r="N51" s="28"/>
      <c r="O51" s="29">
        <f t="shared" si="6"/>
        <v>0</v>
      </c>
      <c r="P51" s="29">
        <f t="shared" si="7"/>
        <v>0</v>
      </c>
    </row>
    <row r="52" spans="2:16">
      <c r="B52" s="57"/>
      <c r="C52" s="57" t="s">
        <v>53</v>
      </c>
      <c r="D52" s="22"/>
      <c r="E52" s="26">
        <v>42366.872934999999</v>
      </c>
      <c r="F52" s="26">
        <v>33584.362630000003</v>
      </c>
      <c r="G52" s="27">
        <f t="shared" si="5"/>
        <v>79.270336240122603</v>
      </c>
      <c r="H52" s="27">
        <f>F52/F10*100</f>
        <v>0.13598792582866262</v>
      </c>
      <c r="I52" s="26">
        <v>54478.927378</v>
      </c>
      <c r="J52" s="26">
        <v>26120.934999000001</v>
      </c>
      <c r="K52" s="27">
        <f t="shared" si="0"/>
        <v>47.946859925785375</v>
      </c>
      <c r="L52" s="27">
        <f t="shared" si="1"/>
        <v>9.8307011125959937E-2</v>
      </c>
      <c r="M52" s="28"/>
      <c r="N52" s="28"/>
      <c r="O52" s="29">
        <f t="shared" si="6"/>
        <v>0</v>
      </c>
      <c r="P52" s="29">
        <f t="shared" si="7"/>
        <v>0</v>
      </c>
    </row>
    <row r="53" spans="2:16">
      <c r="B53" s="57"/>
      <c r="C53" s="57" t="s">
        <v>54</v>
      </c>
      <c r="D53" s="22"/>
      <c r="E53" s="26">
        <v>25992.265854999998</v>
      </c>
      <c r="F53" s="26">
        <v>18341.103603</v>
      </c>
      <c r="G53" s="27">
        <f t="shared" si="5"/>
        <v>70.563696544646632</v>
      </c>
      <c r="H53" s="27">
        <f>F53/F10*100</f>
        <v>7.4265772551914008E-2</v>
      </c>
      <c r="I53" s="26">
        <v>13891.181492</v>
      </c>
      <c r="J53" s="26">
        <v>12291.711947</v>
      </c>
      <c r="K53" s="27">
        <f t="shared" si="0"/>
        <v>88.485719908553904</v>
      </c>
      <c r="L53" s="27">
        <f t="shared" si="1"/>
        <v>4.6260268370067303E-2</v>
      </c>
      <c r="M53" s="28"/>
      <c r="N53" s="28"/>
      <c r="O53" s="29">
        <f t="shared" si="6"/>
        <v>0</v>
      </c>
      <c r="P53" s="29">
        <f t="shared" si="7"/>
        <v>0</v>
      </c>
    </row>
    <row r="54" spans="2:16">
      <c r="B54" s="57"/>
      <c r="C54" s="57"/>
      <c r="D54" s="22" t="s">
        <v>55</v>
      </c>
      <c r="E54" s="26">
        <v>940689</v>
      </c>
      <c r="F54" s="26">
        <v>82.589918358010436</v>
      </c>
      <c r="G54" s="27">
        <f t="shared" si="5"/>
        <v>8.7797261749643536E-3</v>
      </c>
      <c r="H54" s="27">
        <f>F54/F10*100</f>
        <v>3.3441848563866655E-4</v>
      </c>
      <c r="I54" s="26">
        <v>13822.7716</v>
      </c>
      <c r="J54" s="26">
        <v>12240.281009</v>
      </c>
      <c r="K54" s="27">
        <f t="shared" si="0"/>
        <v>88.551568116773339</v>
      </c>
      <c r="L54" s="27">
        <f t="shared" si="1"/>
        <v>4.6066706317469334E-2</v>
      </c>
      <c r="M54" s="28"/>
      <c r="N54" s="28"/>
      <c r="O54" s="29">
        <f t="shared" si="6"/>
        <v>0</v>
      </c>
      <c r="P54" s="29">
        <f t="shared" si="7"/>
        <v>0</v>
      </c>
    </row>
    <row r="55" spans="2:16">
      <c r="B55" s="57" t="s">
        <v>56</v>
      </c>
      <c r="C55" s="57"/>
      <c r="D55" s="22"/>
      <c r="E55" s="26">
        <f>SUM(E56:E57)</f>
        <v>637669.53165600006</v>
      </c>
      <c r="F55" s="26">
        <f>SUM(F56:F57)</f>
        <v>526712.15532899997</v>
      </c>
      <c r="G55" s="27">
        <f t="shared" si="5"/>
        <v>82.599548697450132</v>
      </c>
      <c r="H55" s="27">
        <f>F55/F10*100</f>
        <v>2.1327334480349216</v>
      </c>
      <c r="I55" s="26">
        <f>SUM(I56:I57)</f>
        <v>1097306.0583620002</v>
      </c>
      <c r="J55" s="26">
        <f>SUM(J56:J57)</f>
        <v>893350.71932000003</v>
      </c>
      <c r="K55" s="27">
        <f t="shared" si="0"/>
        <v>81.413085484422297</v>
      </c>
      <c r="L55" s="27">
        <f t="shared" si="1"/>
        <v>3.3621552638501537</v>
      </c>
      <c r="M55" s="28"/>
      <c r="N55" s="28"/>
      <c r="O55" s="29">
        <f t="shared" si="6"/>
        <v>0</v>
      </c>
      <c r="P55" s="29">
        <f t="shared" si="7"/>
        <v>0</v>
      </c>
    </row>
    <row r="56" spans="2:16">
      <c r="B56" s="57"/>
      <c r="C56" s="57" t="s">
        <v>57</v>
      </c>
      <c r="D56" s="22"/>
      <c r="E56" s="26">
        <v>266296.53165600001</v>
      </c>
      <c r="F56" s="26">
        <v>243196.11803400001</v>
      </c>
      <c r="G56" s="27">
        <f t="shared" si="5"/>
        <v>91.325304359637343</v>
      </c>
      <c r="H56" s="27">
        <f>F56/F10*100</f>
        <v>0.98473614120293562</v>
      </c>
      <c r="I56" s="26">
        <v>321300.34471200005</v>
      </c>
      <c r="J56" s="26">
        <v>248262.20924300002</v>
      </c>
      <c r="K56" s="27">
        <f t="shared" si="0"/>
        <v>77.267956081880868</v>
      </c>
      <c r="L56" s="27">
        <f t="shared" si="1"/>
        <v>0.93434311471397713</v>
      </c>
      <c r="M56" s="28"/>
      <c r="N56" s="28"/>
      <c r="O56" s="29">
        <f t="shared" si="6"/>
        <v>0</v>
      </c>
      <c r="P56" s="29">
        <f t="shared" si="7"/>
        <v>0</v>
      </c>
    </row>
    <row r="57" spans="2:16">
      <c r="B57" s="57"/>
      <c r="C57" s="57" t="s">
        <v>55</v>
      </c>
      <c r="D57" s="22"/>
      <c r="E57" s="26">
        <v>371373</v>
      </c>
      <c r="F57" s="26">
        <v>283516.03729499999</v>
      </c>
      <c r="G57" s="27">
        <f t="shared" si="5"/>
        <v>76.342662847056729</v>
      </c>
      <c r="H57" s="27">
        <f>F57/F10*100</f>
        <v>1.1479973068319862</v>
      </c>
      <c r="I57" s="26">
        <v>776005.71365000005</v>
      </c>
      <c r="J57" s="26">
        <v>645088.51007700001</v>
      </c>
      <c r="K57" s="27">
        <f t="shared" si="0"/>
        <v>83.129350561451247</v>
      </c>
      <c r="L57" s="27">
        <f t="shared" si="1"/>
        <v>2.4278121491361766</v>
      </c>
      <c r="M57" s="28"/>
      <c r="N57" s="28"/>
      <c r="O57" s="29">
        <f t="shared" si="6"/>
        <v>0</v>
      </c>
      <c r="P57" s="29">
        <f t="shared" si="7"/>
        <v>0</v>
      </c>
    </row>
    <row r="58" spans="2:16">
      <c r="B58" s="57" t="s">
        <v>58</v>
      </c>
      <c r="C58" s="57"/>
      <c r="D58" s="22"/>
      <c r="E58" s="26">
        <v>7554710.3613900002</v>
      </c>
      <c r="F58" s="26">
        <v>6229453.8712650016</v>
      </c>
      <c r="G58" s="27">
        <f t="shared" si="5"/>
        <v>82.457878241130047</v>
      </c>
      <c r="H58" s="27">
        <f>F58/F10*100</f>
        <v>25.223956766174911</v>
      </c>
      <c r="I58" s="26">
        <f>+I59+I60+I63</f>
        <v>8381902.4571379991</v>
      </c>
      <c r="J58" s="26">
        <f>+J59+J60+J63</f>
        <v>6618703.1522359988</v>
      </c>
      <c r="K58" s="27">
        <f t="shared" si="0"/>
        <v>78.964211121301403</v>
      </c>
      <c r="L58" s="27">
        <f t="shared" si="1"/>
        <v>24.909710332007649</v>
      </c>
      <c r="M58" s="28"/>
      <c r="N58" s="28"/>
      <c r="O58" s="29">
        <f t="shared" si="6"/>
        <v>0</v>
      </c>
      <c r="P58" s="29">
        <f t="shared" si="7"/>
        <v>0</v>
      </c>
    </row>
    <row r="59" spans="2:16">
      <c r="B59" s="57"/>
      <c r="C59" s="57" t="s">
        <v>59</v>
      </c>
      <c r="D59" s="22"/>
      <c r="E59" s="26">
        <v>3044526.6974579999</v>
      </c>
      <c r="F59" s="26">
        <v>2726009.2926340005</v>
      </c>
      <c r="G59" s="27">
        <f t="shared" si="5"/>
        <v>89.538032131892862</v>
      </c>
      <c r="H59" s="27">
        <f>F59/F10*100</f>
        <v>11.038004608841895</v>
      </c>
      <c r="I59" s="26">
        <v>2904592.034455</v>
      </c>
      <c r="J59" s="26">
        <v>2627985.2990769995</v>
      </c>
      <c r="K59" s="27">
        <f t="shared" si="0"/>
        <v>90.476916134974488</v>
      </c>
      <c r="L59" s="27">
        <f t="shared" si="1"/>
        <v>9.8905104294739932</v>
      </c>
      <c r="M59" s="28"/>
      <c r="N59" s="28"/>
      <c r="O59" s="29">
        <f t="shared" si="6"/>
        <v>0</v>
      </c>
      <c r="P59" s="29">
        <f t="shared" si="7"/>
        <v>0</v>
      </c>
    </row>
    <row r="60" spans="2:16">
      <c r="B60" s="57"/>
      <c r="C60" s="57" t="s">
        <v>60</v>
      </c>
      <c r="D60" s="22"/>
      <c r="E60" s="26">
        <v>4424479.6933240006</v>
      </c>
      <c r="F60" s="26">
        <v>3424770.6765780002</v>
      </c>
      <c r="G60" s="27">
        <f t="shared" si="5"/>
        <v>77.405049044423478</v>
      </c>
      <c r="H60" s="27">
        <f>F60/F10*100</f>
        <v>13.867390186248349</v>
      </c>
      <c r="I60" s="26">
        <f>+I61+I62</f>
        <v>5355498.4831409995</v>
      </c>
      <c r="J60" s="26">
        <f>+J61+J62</f>
        <v>3885908.841064</v>
      </c>
      <c r="K60" s="27">
        <f t="shared" si="0"/>
        <v>72.559237077496377</v>
      </c>
      <c r="L60" s="27">
        <f t="shared" si="1"/>
        <v>14.62474768562341</v>
      </c>
      <c r="M60" s="28"/>
      <c r="N60" s="28"/>
      <c r="O60" s="29">
        <f t="shared" si="6"/>
        <v>0</v>
      </c>
      <c r="P60" s="29">
        <f t="shared" si="7"/>
        <v>0</v>
      </c>
    </row>
    <row r="61" spans="2:16">
      <c r="B61" s="57"/>
      <c r="C61" s="57"/>
      <c r="D61" s="22" t="s">
        <v>61</v>
      </c>
      <c r="E61" s="26">
        <v>3526098.0977960005</v>
      </c>
      <c r="F61" s="26">
        <v>2748344.6860199999</v>
      </c>
      <c r="G61" s="27">
        <f t="shared" si="5"/>
        <v>77.942944574850657</v>
      </c>
      <c r="H61" s="27">
        <f>F61/F10*100</f>
        <v>11.128443836544138</v>
      </c>
      <c r="I61" s="26">
        <v>4481149.7381899999</v>
      </c>
      <c r="J61" s="26">
        <v>3188397.9284290001</v>
      </c>
      <c r="K61" s="27">
        <f t="shared" si="0"/>
        <v>71.151336480821087</v>
      </c>
      <c r="L61" s="27">
        <f t="shared" si="1"/>
        <v>11.999642073917222</v>
      </c>
      <c r="M61" s="28"/>
      <c r="N61" s="28"/>
      <c r="O61" s="29">
        <f t="shared" si="6"/>
        <v>0</v>
      </c>
      <c r="P61" s="29">
        <f t="shared" si="7"/>
        <v>0</v>
      </c>
    </row>
    <row r="62" spans="2:16">
      <c r="B62" s="57"/>
      <c r="C62" s="57"/>
      <c r="D62" s="22" t="s">
        <v>62</v>
      </c>
      <c r="E62" s="26">
        <v>898381.59552799992</v>
      </c>
      <c r="F62" s="26">
        <v>676425.99055800005</v>
      </c>
      <c r="G62" s="27">
        <f t="shared" si="5"/>
        <v>75.29383882362913</v>
      </c>
      <c r="H62" s="27">
        <f>F62/F10*100</f>
        <v>2.738946349704209</v>
      </c>
      <c r="I62" s="26">
        <v>874348.74495099997</v>
      </c>
      <c r="J62" s="26">
        <v>697510.91263500007</v>
      </c>
      <c r="K62" s="27">
        <f t="shared" si="0"/>
        <v>79.774908657767881</v>
      </c>
      <c r="L62" s="27">
        <f t="shared" si="1"/>
        <v>2.6251056117061862</v>
      </c>
      <c r="M62" s="28"/>
      <c r="N62" s="28"/>
      <c r="O62" s="29">
        <f t="shared" si="6"/>
        <v>0</v>
      </c>
      <c r="P62" s="29">
        <f t="shared" si="7"/>
        <v>0</v>
      </c>
    </row>
    <row r="63" spans="2:16">
      <c r="B63" s="57"/>
      <c r="C63" s="57" t="s">
        <v>63</v>
      </c>
      <c r="D63" s="22"/>
      <c r="E63" s="26">
        <v>85703.970608000003</v>
      </c>
      <c r="F63" s="26">
        <v>78673.902052999998</v>
      </c>
      <c r="G63" s="27">
        <f t="shared" si="5"/>
        <v>91.797266211673289</v>
      </c>
      <c r="H63" s="27">
        <f>F63/F10*100</f>
        <v>0.31856197108466106</v>
      </c>
      <c r="I63" s="26">
        <v>121811.93954200001</v>
      </c>
      <c r="J63" s="26">
        <v>104809.01209499998</v>
      </c>
      <c r="K63" s="27">
        <f t="shared" si="0"/>
        <v>86.041657729998207</v>
      </c>
      <c r="L63" s="27">
        <f t="shared" si="1"/>
        <v>0.39445221691024784</v>
      </c>
      <c r="M63" s="28"/>
      <c r="N63" s="28"/>
      <c r="O63" s="29">
        <f t="shared" si="6"/>
        <v>0</v>
      </c>
      <c r="P63" s="29">
        <f t="shared" si="7"/>
        <v>0</v>
      </c>
    </row>
    <row r="64" spans="2:16">
      <c r="B64" s="57" t="s">
        <v>64</v>
      </c>
      <c r="C64" s="57"/>
      <c r="D64" s="22"/>
      <c r="E64" s="26">
        <v>122798.23180000001</v>
      </c>
      <c r="F64" s="26">
        <v>84182.307211000007</v>
      </c>
      <c r="G64" s="27">
        <f t="shared" si="5"/>
        <v>68.553354536982837</v>
      </c>
      <c r="H64" s="27">
        <f>F64/F10*100</f>
        <v>0.34086629766405541</v>
      </c>
      <c r="I64" s="26">
        <v>135279.89834700001</v>
      </c>
      <c r="J64" s="26">
        <v>92829.51328900001</v>
      </c>
      <c r="K64" s="27">
        <f t="shared" si="0"/>
        <v>68.620330458031148</v>
      </c>
      <c r="L64" s="27">
        <f t="shared" si="1"/>
        <v>0.34936697312207765</v>
      </c>
      <c r="M64" s="28"/>
      <c r="N64" s="28"/>
      <c r="O64" s="29">
        <f t="shared" si="6"/>
        <v>0</v>
      </c>
      <c r="P64" s="29">
        <f t="shared" si="7"/>
        <v>0</v>
      </c>
    </row>
    <row r="65" spans="1:16">
      <c r="B65" s="54"/>
      <c r="C65" s="54"/>
      <c r="D65" s="33"/>
      <c r="E65" s="26"/>
      <c r="F65" s="26"/>
      <c r="G65" s="27"/>
      <c r="H65" s="30"/>
      <c r="I65" s="26"/>
      <c r="J65" s="26"/>
      <c r="K65" s="30"/>
      <c r="L65" s="30"/>
      <c r="M65" s="28"/>
      <c r="N65" s="28"/>
      <c r="O65" s="31"/>
      <c r="P65" s="31"/>
    </row>
    <row r="66" spans="1:16" s="24" customFormat="1">
      <c r="A66" s="2"/>
      <c r="B66" s="58" t="s">
        <v>65</v>
      </c>
      <c r="C66" s="58"/>
      <c r="D66" s="17"/>
      <c r="E66" s="18">
        <f>SUM(E67:E69)</f>
        <v>10772725.497278001</v>
      </c>
      <c r="F66" s="18">
        <f>SUM(F67:F69)</f>
        <v>5632912.6929750014</v>
      </c>
      <c r="G66" s="19">
        <f>F66/E66*100</f>
        <v>52.28864964950882</v>
      </c>
      <c r="H66" s="19">
        <f>F66/F10*100</f>
        <v>22.808475537581362</v>
      </c>
      <c r="I66" s="18">
        <f>SUM(I67:I69)</f>
        <v>10794556.746331999</v>
      </c>
      <c r="J66" s="18">
        <f>SUM(J67:J69)</f>
        <v>6358043.4825240001</v>
      </c>
      <c r="K66" s="19">
        <f t="shared" si="0"/>
        <v>58.900459110416634</v>
      </c>
      <c r="L66" s="19">
        <f t="shared" si="1"/>
        <v>23.928708960829798</v>
      </c>
      <c r="M66" s="20">
        <f>SUM(M67:M69)</f>
        <v>0</v>
      </c>
      <c r="N66" s="20">
        <f>SUM(N67:N69)</f>
        <v>0</v>
      </c>
      <c r="O66" s="21">
        <f>IFERROR(N66/M66*100,0)</f>
        <v>0</v>
      </c>
      <c r="P66" s="21">
        <f>IFERROR(N66/$J$10*100,0)</f>
        <v>0</v>
      </c>
    </row>
    <row r="67" spans="1:16">
      <c r="B67" s="57" t="s">
        <v>66</v>
      </c>
      <c r="C67" s="57"/>
      <c r="D67" s="33"/>
      <c r="E67" s="26">
        <v>6036523.9606560003</v>
      </c>
      <c r="F67" s="26">
        <v>3260869.0731040011</v>
      </c>
      <c r="G67" s="27">
        <f>F67/E67*100</f>
        <v>54.018986661151871</v>
      </c>
      <c r="H67" s="27">
        <f>F67/F10*100</f>
        <v>13.203728965638753</v>
      </c>
      <c r="I67" s="26">
        <v>6613239.3576309988</v>
      </c>
      <c r="J67" s="26">
        <v>3724125.1005089995</v>
      </c>
      <c r="K67" s="27">
        <f t="shared" si="0"/>
        <v>56.313175723962594</v>
      </c>
      <c r="L67" s="27">
        <f t="shared" si="1"/>
        <v>14.015869175595007</v>
      </c>
      <c r="M67" s="28"/>
      <c r="N67" s="28"/>
      <c r="O67" s="29">
        <f>IFERROR(N67/M67*100,0)</f>
        <v>0</v>
      </c>
      <c r="P67" s="29">
        <f>IFERROR(N67/$J$10*100,0)</f>
        <v>0</v>
      </c>
    </row>
    <row r="68" spans="1:16">
      <c r="B68" s="57" t="s">
        <v>67</v>
      </c>
      <c r="C68" s="54"/>
      <c r="D68" s="33"/>
      <c r="E68" s="26">
        <v>743574.44400000002</v>
      </c>
      <c r="F68" s="26">
        <v>642536.48721599998</v>
      </c>
      <c r="G68" s="27">
        <f>F68/E68*100</f>
        <v>86.411857266035881</v>
      </c>
      <c r="H68" s="27">
        <f>F68/F10*100</f>
        <v>2.6017228651434086</v>
      </c>
      <c r="I68" s="26">
        <v>873149.78082500002</v>
      </c>
      <c r="J68" s="26">
        <v>573149.78082500002</v>
      </c>
      <c r="K68" s="27">
        <f t="shared" si="0"/>
        <v>65.641633704982041</v>
      </c>
      <c r="L68" s="27">
        <f t="shared" si="1"/>
        <v>2.1570683393439727</v>
      </c>
      <c r="M68" s="28"/>
      <c r="N68" s="28"/>
      <c r="O68" s="29">
        <f>IFERROR(N68/M68*100,0)</f>
        <v>0</v>
      </c>
      <c r="P68" s="29">
        <f>IFERROR(N68/$J$10*100,0)</f>
        <v>0</v>
      </c>
    </row>
    <row r="69" spans="1:16">
      <c r="B69" s="57" t="s">
        <v>68</v>
      </c>
      <c r="C69" s="54"/>
      <c r="D69" s="33"/>
      <c r="E69" s="26">
        <v>3992627.0926219998</v>
      </c>
      <c r="F69" s="26">
        <v>1729507.1326549998</v>
      </c>
      <c r="G69" s="27">
        <f>F69/E69*100</f>
        <v>43.317522336382645</v>
      </c>
      <c r="H69" s="27">
        <f>F69/F10*100</f>
        <v>7.0030237067991985</v>
      </c>
      <c r="I69" s="26">
        <v>3308167.607876</v>
      </c>
      <c r="J69" s="26">
        <v>2060768.6011900005</v>
      </c>
      <c r="K69" s="27">
        <f t="shared" si="0"/>
        <v>62.293355278728193</v>
      </c>
      <c r="L69" s="27">
        <f t="shared" si="1"/>
        <v>7.7557714458908178</v>
      </c>
      <c r="M69" s="28"/>
      <c r="N69" s="28"/>
      <c r="O69" s="29">
        <f>IFERROR(N69/M69*100,0)</f>
        <v>0</v>
      </c>
      <c r="P69" s="29">
        <f>IFERROR(N69/$J$10*100,0)</f>
        <v>0</v>
      </c>
    </row>
    <row r="70" spans="1:16">
      <c r="B70" s="54"/>
      <c r="C70" s="54"/>
      <c r="D70" s="33"/>
      <c r="E70" s="26"/>
      <c r="F70" s="26"/>
      <c r="G70" s="27"/>
      <c r="H70" s="30"/>
      <c r="I70" s="26"/>
      <c r="J70" s="26"/>
      <c r="K70" s="30"/>
      <c r="L70" s="30"/>
      <c r="M70" s="28"/>
      <c r="N70" s="28"/>
      <c r="O70" s="31"/>
      <c r="P70" s="31"/>
    </row>
    <row r="71" spans="1:16" s="24" customFormat="1">
      <c r="A71" s="2"/>
      <c r="B71" s="58" t="s">
        <v>69</v>
      </c>
      <c r="C71" s="58"/>
      <c r="D71" s="17"/>
      <c r="E71" s="18">
        <f>SUM(E72+E75)</f>
        <v>1671981.2178219999</v>
      </c>
      <c r="F71" s="18">
        <f>SUM(F72+F75)</f>
        <v>959850.38594599999</v>
      </c>
      <c r="G71" s="19">
        <f t="shared" ref="G71:G76" si="8">F71/E71*100</f>
        <v>57.407964617948615</v>
      </c>
      <c r="H71" s="19">
        <f>F71/F10*100</f>
        <v>3.8865725852436057</v>
      </c>
      <c r="I71" s="18">
        <f>SUM(I72+I75)</f>
        <v>814385.22206100007</v>
      </c>
      <c r="J71" s="18">
        <f>SUM(J72+J75)</f>
        <v>734157.37051200005</v>
      </c>
      <c r="K71" s="19">
        <f t="shared" si="0"/>
        <v>90.148660685914223</v>
      </c>
      <c r="L71" s="19">
        <f t="shared" si="1"/>
        <v>2.7630257796626236</v>
      </c>
      <c r="M71" s="20">
        <f>SUM(M72+M75)</f>
        <v>0</v>
      </c>
      <c r="N71" s="20">
        <f>SUM(N72+N75)</f>
        <v>0</v>
      </c>
      <c r="O71" s="21">
        <f t="shared" ref="O71:O77" si="9">IFERROR(N71/M71*100,0)</f>
        <v>0</v>
      </c>
      <c r="P71" s="21">
        <f t="shared" ref="P71:P77" si="10">IFERROR(N71/$J$10*100,0)</f>
        <v>0</v>
      </c>
    </row>
    <row r="72" spans="1:16">
      <c r="B72" s="57" t="s">
        <v>70</v>
      </c>
      <c r="C72" s="60"/>
      <c r="D72" s="34"/>
      <c r="E72" s="35">
        <v>1596373.4</v>
      </c>
      <c r="F72" s="35">
        <v>939412.27734899998</v>
      </c>
      <c r="G72" s="27">
        <f t="shared" si="8"/>
        <v>58.846650623782637</v>
      </c>
      <c r="H72" s="27">
        <f>F72/F10*100</f>
        <v>3.8038157371656167</v>
      </c>
      <c r="I72" s="35">
        <f>+I73-I74</f>
        <v>717618.395548</v>
      </c>
      <c r="J72" s="35">
        <f>+J73-J74</f>
        <v>696072.90453900001</v>
      </c>
      <c r="K72" s="27">
        <f t="shared" si="0"/>
        <v>96.997639533397546</v>
      </c>
      <c r="L72" s="27">
        <f t="shared" si="1"/>
        <v>2.619693620217439</v>
      </c>
      <c r="M72" s="36"/>
      <c r="N72" s="36"/>
      <c r="O72" s="29">
        <f t="shared" si="9"/>
        <v>0</v>
      </c>
      <c r="P72" s="29">
        <f t="shared" si="10"/>
        <v>0</v>
      </c>
    </row>
    <row r="73" spans="1:16">
      <c r="B73" s="61"/>
      <c r="C73" s="57" t="s">
        <v>71</v>
      </c>
      <c r="D73" s="22"/>
      <c r="E73" s="26">
        <v>1621373.4</v>
      </c>
      <c r="F73" s="26">
        <v>959632.73820000002</v>
      </c>
      <c r="G73" s="27">
        <f t="shared" si="8"/>
        <v>59.186411853062346</v>
      </c>
      <c r="H73" s="27">
        <f>F73/F10*100</f>
        <v>3.8856912981438354</v>
      </c>
      <c r="I73" s="26">
        <v>740081.43675700005</v>
      </c>
      <c r="J73" s="26">
        <v>717030.82377200003</v>
      </c>
      <c r="K73" s="27">
        <f t="shared" si="0"/>
        <v>96.885395060575135</v>
      </c>
      <c r="L73" s="27">
        <f t="shared" si="1"/>
        <v>2.6985694490993066</v>
      </c>
      <c r="M73" s="28"/>
      <c r="N73" s="28"/>
      <c r="O73" s="29">
        <f t="shared" si="9"/>
        <v>0</v>
      </c>
      <c r="P73" s="29">
        <f t="shared" si="10"/>
        <v>0</v>
      </c>
    </row>
    <row r="74" spans="1:16">
      <c r="B74" s="61"/>
      <c r="C74" s="57" t="s">
        <v>72</v>
      </c>
      <c r="D74" s="22"/>
      <c r="E74" s="26">
        <v>25000</v>
      </c>
      <c r="F74" s="26">
        <v>20220.460851</v>
      </c>
      <c r="G74" s="27">
        <f t="shared" si="8"/>
        <v>80.881843403999994</v>
      </c>
      <c r="H74" s="27">
        <f>F74/F10*100</f>
        <v>8.1875560978218395E-2</v>
      </c>
      <c r="I74" s="26">
        <v>22463.041208999999</v>
      </c>
      <c r="J74" s="26">
        <v>20957.919233000001</v>
      </c>
      <c r="K74" s="27">
        <f t="shared" si="0"/>
        <v>93.29956277070373</v>
      </c>
      <c r="L74" s="27">
        <f t="shared" si="1"/>
        <v>7.8875828881867227E-2</v>
      </c>
      <c r="M74" s="28"/>
      <c r="N74" s="28"/>
      <c r="O74" s="29">
        <f t="shared" si="9"/>
        <v>0</v>
      </c>
      <c r="P74" s="29">
        <f t="shared" si="10"/>
        <v>0</v>
      </c>
    </row>
    <row r="75" spans="1:16">
      <c r="B75" s="57" t="s">
        <v>60</v>
      </c>
      <c r="C75" s="57"/>
      <c r="D75" s="34"/>
      <c r="E75" s="35">
        <v>75607.817821999997</v>
      </c>
      <c r="F75" s="35">
        <v>20438.108596999999</v>
      </c>
      <c r="G75" s="27">
        <f t="shared" si="8"/>
        <v>27.031739819705546</v>
      </c>
      <c r="H75" s="27">
        <f>F75/F10*100</f>
        <v>8.2756848077988596E-2</v>
      </c>
      <c r="I75" s="35">
        <f>+I76-I77</f>
        <v>96766.826513000007</v>
      </c>
      <c r="J75" s="35">
        <f>+J76-J77</f>
        <v>38084.465972999998</v>
      </c>
      <c r="K75" s="27">
        <f t="shared" si="0"/>
        <v>39.356944260111284</v>
      </c>
      <c r="L75" s="27">
        <f t="shared" si="1"/>
        <v>0.14333215944518393</v>
      </c>
      <c r="M75" s="36"/>
      <c r="N75" s="36"/>
      <c r="O75" s="29">
        <f t="shared" si="9"/>
        <v>0</v>
      </c>
      <c r="P75" s="29">
        <f t="shared" si="10"/>
        <v>0</v>
      </c>
    </row>
    <row r="76" spans="1:16">
      <c r="B76" s="61"/>
      <c r="C76" s="57" t="s">
        <v>71</v>
      </c>
      <c r="D76" s="22"/>
      <c r="E76" s="26">
        <v>75607.817821999997</v>
      </c>
      <c r="F76" s="26">
        <v>22082.770403999999</v>
      </c>
      <c r="G76" s="27">
        <f t="shared" si="8"/>
        <v>29.206993456666673</v>
      </c>
      <c r="H76" s="27">
        <f>F76/F10*100</f>
        <v>8.9416320829862894E-2</v>
      </c>
      <c r="I76" s="26">
        <v>96766.826513000007</v>
      </c>
      <c r="J76" s="26">
        <v>40066.984567</v>
      </c>
      <c r="K76" s="27">
        <f>IFERROR(J76/I76*100,0)</f>
        <v>41.405702771101268</v>
      </c>
      <c r="L76" s="27">
        <f>IFERROR(J76/$J$10*100,0)</f>
        <v>0.15079343437601017</v>
      </c>
      <c r="M76" s="28"/>
      <c r="N76" s="28"/>
      <c r="O76" s="29">
        <f t="shared" si="9"/>
        <v>0</v>
      </c>
      <c r="P76" s="29">
        <f t="shared" si="10"/>
        <v>0</v>
      </c>
    </row>
    <row r="77" spans="1:16">
      <c r="B77" s="61"/>
      <c r="C77" s="57" t="s">
        <v>72</v>
      </c>
      <c r="D77" s="22"/>
      <c r="E77" s="50">
        <v>0</v>
      </c>
      <c r="F77" s="26">
        <v>1644.661807</v>
      </c>
      <c r="G77" s="27" t="s">
        <v>37</v>
      </c>
      <c r="H77" s="27">
        <f>F77/F10*100</f>
        <v>6.6594727518742916E-3</v>
      </c>
      <c r="I77" s="50">
        <v>0</v>
      </c>
      <c r="J77" s="26">
        <v>1982.5185939999999</v>
      </c>
      <c r="K77" s="50">
        <f>IFERROR(J77/I77*100,0)</f>
        <v>0</v>
      </c>
      <c r="L77" s="27">
        <f>IFERROR(J77/$J$10*100,0)</f>
        <v>7.4612749308262411E-3</v>
      </c>
      <c r="M77" s="28"/>
      <c r="N77" s="28"/>
      <c r="O77" s="29">
        <f t="shared" si="9"/>
        <v>0</v>
      </c>
      <c r="P77" s="29">
        <f t="shared" si="10"/>
        <v>0</v>
      </c>
    </row>
    <row r="78" spans="1:16">
      <c r="B78" s="54"/>
      <c r="C78" s="54"/>
      <c r="D78" s="33"/>
      <c r="E78" s="26"/>
      <c r="F78" s="26"/>
      <c r="G78" s="30"/>
      <c r="H78" s="30"/>
      <c r="I78" s="26"/>
      <c r="J78" s="26"/>
      <c r="K78" s="30"/>
      <c r="L78" s="30"/>
      <c r="M78" s="28"/>
      <c r="N78" s="28"/>
      <c r="O78" s="31"/>
      <c r="P78" s="31"/>
    </row>
    <row r="79" spans="1:16" s="24" customFormat="1">
      <c r="A79" s="2"/>
      <c r="B79" s="62" t="s">
        <v>73</v>
      </c>
      <c r="C79" s="62"/>
      <c r="D79" s="37"/>
      <c r="E79" s="38">
        <f>+E10-E43</f>
        <v>-7916148.3095380068</v>
      </c>
      <c r="F79" s="38">
        <f>+F10-F43</f>
        <v>-3133804.3317020014</v>
      </c>
      <c r="G79" s="39" t="s">
        <v>74</v>
      </c>
      <c r="H79" s="39"/>
      <c r="I79" s="38">
        <f>+I10-I43</f>
        <v>-5793083.8717109933</v>
      </c>
      <c r="J79" s="38">
        <f>+J10-J43</f>
        <v>-3830234.3118299991</v>
      </c>
      <c r="K79" s="19"/>
      <c r="L79" s="19"/>
      <c r="M79" s="40">
        <f>+M10-M43</f>
        <v>0</v>
      </c>
      <c r="N79" s="40">
        <f>+N10-N43</f>
        <v>0</v>
      </c>
      <c r="O79" s="21"/>
      <c r="P79" s="21"/>
    </row>
    <row r="80" spans="1:16" ht="5.0999999999999996" customHeight="1" thickBot="1">
      <c r="B80" s="41"/>
      <c r="C80" s="41"/>
      <c r="D80" s="41"/>
      <c r="E80" s="42"/>
      <c r="F80" s="42"/>
      <c r="G80" s="43"/>
      <c r="H80" s="43"/>
      <c r="I80" s="44"/>
      <c r="J80" s="44"/>
      <c r="K80" s="42"/>
      <c r="L80" s="42"/>
      <c r="M80" s="44"/>
      <c r="N80" s="44"/>
      <c r="O80" s="42"/>
      <c r="P80" s="42"/>
    </row>
    <row r="81" spans="1:16" ht="5.0999999999999996" customHeight="1">
      <c r="B81" s="4"/>
      <c r="C81" s="4"/>
      <c r="D81" s="4"/>
      <c r="E81" s="5"/>
      <c r="F81" s="5"/>
      <c r="G81" s="45"/>
      <c r="H81" s="45"/>
      <c r="I81" s="5"/>
      <c r="J81" s="5"/>
      <c r="K81" s="5"/>
      <c r="L81" s="5"/>
      <c r="M81" s="5"/>
      <c r="N81" s="5"/>
      <c r="O81" s="5"/>
      <c r="P81" s="5"/>
    </row>
    <row r="82" spans="1:16" s="48" customFormat="1">
      <c r="A82" s="2"/>
      <c r="B82" s="46" t="s">
        <v>75</v>
      </c>
      <c r="C82" s="47"/>
      <c r="D82" s="47"/>
      <c r="F82" s="47"/>
      <c r="G82" s="47"/>
      <c r="J82" s="49"/>
      <c r="N82" s="49"/>
    </row>
  </sheetData>
  <mergeCells count="17">
    <mergeCell ref="B4:D8"/>
    <mergeCell ref="E4:H4"/>
    <mergeCell ref="I4:L4"/>
    <mergeCell ref="M4:P4"/>
    <mergeCell ref="R4:T5"/>
    <mergeCell ref="E6:E8"/>
    <mergeCell ref="F6:F8"/>
    <mergeCell ref="G6:G8"/>
    <mergeCell ref="H6:H8"/>
    <mergeCell ref="I6:I8"/>
    <mergeCell ref="P6:P8"/>
    <mergeCell ref="J6:J8"/>
    <mergeCell ref="K6:K8"/>
    <mergeCell ref="L6:L8"/>
    <mergeCell ref="M6:M8"/>
    <mergeCell ref="N6:N8"/>
    <mergeCell ref="O6:O8"/>
  </mergeCells>
  <pageMargins left="0.7" right="0.7" top="0.75" bottom="0.75" header="0.3" footer="0.3"/>
  <ignoredErrors>
    <ignoredError sqref="E5:L5" numberStoredAsText="1"/>
    <ignoredError sqref="I49:J49 E49:F49 E55:F55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7.2.3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2019-08-19T14:40:15Z</dcterms:created>
  <dcterms:modified xsi:type="dcterms:W3CDTF">2021-05-11T16:10:12Z</dcterms:modified>
</cp:coreProperties>
</file>