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3.4.3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I268" i="1" l="1"/>
  <c r="F268" i="1"/>
  <c r="E268" i="1"/>
  <c r="D268" i="1"/>
  <c r="I267" i="1"/>
  <c r="F267" i="1"/>
  <c r="E267" i="1"/>
  <c r="D267" i="1"/>
  <c r="C267" i="1"/>
  <c r="I266" i="1"/>
  <c r="F266" i="1"/>
  <c r="E266" i="1"/>
  <c r="D266" i="1"/>
  <c r="C266" i="1" s="1"/>
  <c r="I265" i="1"/>
  <c r="F265" i="1"/>
  <c r="E265" i="1"/>
  <c r="D265" i="1"/>
  <c r="I264" i="1"/>
  <c r="F264" i="1"/>
  <c r="E264" i="1"/>
  <c r="D264" i="1"/>
  <c r="I261" i="1"/>
  <c r="F261" i="1"/>
  <c r="E261" i="1"/>
  <c r="D261" i="1"/>
  <c r="C261" i="1"/>
  <c r="I260" i="1"/>
  <c r="F260" i="1"/>
  <c r="E260" i="1"/>
  <c r="D260" i="1"/>
  <c r="C260" i="1" s="1"/>
  <c r="I259" i="1"/>
  <c r="F259" i="1"/>
  <c r="E259" i="1"/>
  <c r="D259" i="1"/>
  <c r="I258" i="1"/>
  <c r="F258" i="1"/>
  <c r="E258" i="1"/>
  <c r="D258" i="1"/>
  <c r="I257" i="1"/>
  <c r="F257" i="1"/>
  <c r="E257" i="1"/>
  <c r="C257" i="1" s="1"/>
  <c r="D257" i="1"/>
  <c r="I256" i="1"/>
  <c r="F256" i="1"/>
  <c r="E256" i="1"/>
  <c r="D256" i="1"/>
  <c r="C256" i="1" s="1"/>
  <c r="I255" i="1"/>
  <c r="F255" i="1"/>
  <c r="E255" i="1"/>
  <c r="D255" i="1"/>
  <c r="I254" i="1"/>
  <c r="F254" i="1"/>
  <c r="E254" i="1"/>
  <c r="D254" i="1"/>
  <c r="I253" i="1"/>
  <c r="F253" i="1"/>
  <c r="E253" i="1"/>
  <c r="C253" i="1" s="1"/>
  <c r="D253" i="1"/>
  <c r="I252" i="1"/>
  <c r="F252" i="1"/>
  <c r="E252" i="1"/>
  <c r="D252" i="1"/>
  <c r="C252" i="1" s="1"/>
  <c r="I251" i="1"/>
  <c r="F251" i="1"/>
  <c r="E251" i="1"/>
  <c r="D251" i="1"/>
  <c r="I250" i="1"/>
  <c r="F250" i="1"/>
  <c r="E250" i="1"/>
  <c r="D250" i="1"/>
  <c r="I249" i="1"/>
  <c r="F249" i="1"/>
  <c r="E249" i="1"/>
  <c r="D249" i="1"/>
  <c r="C249" i="1"/>
  <c r="I248" i="1"/>
  <c r="F248" i="1"/>
  <c r="E248" i="1"/>
  <c r="D248" i="1"/>
  <c r="C248" i="1" s="1"/>
  <c r="I247" i="1"/>
  <c r="F247" i="1"/>
  <c r="E247" i="1"/>
  <c r="D247" i="1"/>
  <c r="I244" i="1"/>
  <c r="F244" i="1"/>
  <c r="E244" i="1"/>
  <c r="D244" i="1"/>
  <c r="I243" i="1"/>
  <c r="F243" i="1"/>
  <c r="E243" i="1"/>
  <c r="D243" i="1"/>
  <c r="C243" i="1"/>
  <c r="I242" i="1"/>
  <c r="F242" i="1"/>
  <c r="E242" i="1"/>
  <c r="D242" i="1"/>
  <c r="C242" i="1" s="1"/>
  <c r="I241" i="1"/>
  <c r="F241" i="1"/>
  <c r="E241" i="1"/>
  <c r="D241" i="1"/>
  <c r="I240" i="1"/>
  <c r="F240" i="1"/>
  <c r="E240" i="1"/>
  <c r="D240" i="1"/>
  <c r="I239" i="1"/>
  <c r="F239" i="1"/>
  <c r="E239" i="1"/>
  <c r="D239" i="1"/>
  <c r="C239" i="1"/>
  <c r="I238" i="1"/>
  <c r="F238" i="1"/>
  <c r="E238" i="1"/>
  <c r="D238" i="1"/>
  <c r="C238" i="1" s="1"/>
  <c r="I237" i="1"/>
  <c r="F237" i="1"/>
  <c r="E237" i="1"/>
  <c r="D237" i="1"/>
  <c r="I236" i="1"/>
  <c r="F236" i="1"/>
  <c r="E236" i="1"/>
  <c r="D236" i="1"/>
  <c r="I235" i="1"/>
  <c r="F235" i="1"/>
  <c r="E235" i="1"/>
  <c r="D235" i="1"/>
  <c r="C235" i="1"/>
  <c r="I234" i="1"/>
  <c r="F234" i="1"/>
  <c r="E234" i="1"/>
  <c r="D234" i="1"/>
  <c r="C234" i="1" s="1"/>
  <c r="I233" i="1"/>
  <c r="F233" i="1"/>
  <c r="E233" i="1"/>
  <c r="D233" i="1"/>
  <c r="I232" i="1"/>
  <c r="F232" i="1"/>
  <c r="E232" i="1"/>
  <c r="D232" i="1"/>
  <c r="I231" i="1"/>
  <c r="F231" i="1"/>
  <c r="E231" i="1"/>
  <c r="C231" i="1" s="1"/>
  <c r="D231" i="1"/>
  <c r="I230" i="1"/>
  <c r="F230" i="1"/>
  <c r="E230" i="1"/>
  <c r="D230" i="1"/>
  <c r="C230" i="1" s="1"/>
  <c r="I229" i="1"/>
  <c r="F229" i="1"/>
  <c r="E229" i="1"/>
  <c r="D229" i="1"/>
  <c r="I228" i="1"/>
  <c r="F228" i="1"/>
  <c r="E228" i="1"/>
  <c r="D228" i="1"/>
  <c r="I227" i="1"/>
  <c r="F227" i="1"/>
  <c r="E227" i="1"/>
  <c r="C227" i="1" s="1"/>
  <c r="D227" i="1"/>
  <c r="I226" i="1"/>
  <c r="F226" i="1"/>
  <c r="E226" i="1"/>
  <c r="D226" i="1"/>
  <c r="C226" i="1" s="1"/>
  <c r="I225" i="1"/>
  <c r="F225" i="1"/>
  <c r="E225" i="1"/>
  <c r="D225" i="1"/>
  <c r="I224" i="1"/>
  <c r="F224" i="1"/>
  <c r="E224" i="1"/>
  <c r="D224" i="1"/>
  <c r="I223" i="1"/>
  <c r="F223" i="1"/>
  <c r="E223" i="1"/>
  <c r="D223" i="1"/>
  <c r="C223" i="1"/>
  <c r="I222" i="1"/>
  <c r="F222" i="1"/>
  <c r="E222" i="1"/>
  <c r="D222" i="1"/>
  <c r="C222" i="1" s="1"/>
  <c r="I219" i="1"/>
  <c r="F219" i="1"/>
  <c r="E219" i="1"/>
  <c r="D219" i="1"/>
  <c r="I218" i="1"/>
  <c r="F218" i="1"/>
  <c r="E218" i="1"/>
  <c r="D218" i="1"/>
  <c r="I217" i="1"/>
  <c r="F217" i="1"/>
  <c r="E217" i="1"/>
  <c r="C217" i="1" s="1"/>
  <c r="D217" i="1"/>
  <c r="I216" i="1"/>
  <c r="F216" i="1"/>
  <c r="E216" i="1"/>
  <c r="D216" i="1"/>
  <c r="C216" i="1" s="1"/>
  <c r="I215" i="1"/>
  <c r="F215" i="1"/>
  <c r="E215" i="1"/>
  <c r="D215" i="1"/>
  <c r="I214" i="1"/>
  <c r="F214" i="1"/>
  <c r="E214" i="1"/>
  <c r="D214" i="1"/>
  <c r="I213" i="1"/>
  <c r="F213" i="1"/>
  <c r="E213" i="1"/>
  <c r="D213" i="1"/>
  <c r="C213" i="1"/>
  <c r="I212" i="1"/>
  <c r="F212" i="1"/>
  <c r="E212" i="1"/>
  <c r="D212" i="1"/>
  <c r="C212" i="1" s="1"/>
  <c r="I211" i="1"/>
  <c r="F211" i="1"/>
  <c r="E211" i="1"/>
  <c r="D211" i="1"/>
  <c r="I210" i="1"/>
  <c r="F210" i="1"/>
  <c r="E210" i="1"/>
  <c r="D210" i="1"/>
  <c r="I209" i="1"/>
  <c r="F209" i="1"/>
  <c r="E209" i="1"/>
  <c r="D209" i="1"/>
  <c r="C209" i="1"/>
  <c r="I206" i="1"/>
  <c r="F206" i="1"/>
  <c r="E206" i="1"/>
  <c r="D206" i="1"/>
  <c r="C206" i="1" s="1"/>
  <c r="I205" i="1"/>
  <c r="F205" i="1"/>
  <c r="E205" i="1"/>
  <c r="D205" i="1"/>
  <c r="I204" i="1"/>
  <c r="F204" i="1"/>
  <c r="E204" i="1"/>
  <c r="D204" i="1"/>
  <c r="I203" i="1"/>
  <c r="F203" i="1"/>
  <c r="E203" i="1"/>
  <c r="D203" i="1"/>
  <c r="C203" i="1"/>
  <c r="I202" i="1"/>
  <c r="F202" i="1"/>
  <c r="E202" i="1"/>
  <c r="D202" i="1"/>
  <c r="C202" i="1" s="1"/>
  <c r="I201" i="1"/>
  <c r="F201" i="1"/>
  <c r="E201" i="1"/>
  <c r="D201" i="1"/>
  <c r="I198" i="1"/>
  <c r="F198" i="1"/>
  <c r="E198" i="1"/>
  <c r="D198" i="1"/>
  <c r="I197" i="1"/>
  <c r="F197" i="1"/>
  <c r="E197" i="1"/>
  <c r="D197" i="1"/>
  <c r="C197" i="1"/>
  <c r="I196" i="1"/>
  <c r="F196" i="1"/>
  <c r="E196" i="1"/>
  <c r="D196" i="1"/>
  <c r="C196" i="1" s="1"/>
  <c r="I195" i="1"/>
  <c r="F195" i="1"/>
  <c r="E195" i="1"/>
  <c r="D195" i="1"/>
  <c r="I194" i="1"/>
  <c r="F194" i="1"/>
  <c r="E194" i="1"/>
  <c r="D194" i="1"/>
  <c r="I193" i="1"/>
  <c r="F193" i="1"/>
  <c r="E193" i="1"/>
  <c r="D193" i="1"/>
  <c r="C193" i="1"/>
  <c r="I192" i="1"/>
  <c r="F192" i="1"/>
  <c r="E192" i="1"/>
  <c r="D192" i="1"/>
  <c r="C192" i="1" s="1"/>
  <c r="I191" i="1"/>
  <c r="F191" i="1"/>
  <c r="E191" i="1"/>
  <c r="D191" i="1"/>
  <c r="I190" i="1"/>
  <c r="F190" i="1"/>
  <c r="E190" i="1"/>
  <c r="D190" i="1"/>
  <c r="I189" i="1"/>
  <c r="F189" i="1"/>
  <c r="E189" i="1"/>
  <c r="D189" i="1"/>
  <c r="C189" i="1"/>
  <c r="I188" i="1"/>
  <c r="F188" i="1"/>
  <c r="E188" i="1"/>
  <c r="D188" i="1"/>
  <c r="C188" i="1" s="1"/>
  <c r="I187" i="1"/>
  <c r="F187" i="1"/>
  <c r="E187" i="1"/>
  <c r="D187" i="1"/>
  <c r="I186" i="1"/>
  <c r="F186" i="1"/>
  <c r="E186" i="1"/>
  <c r="D186" i="1"/>
  <c r="I185" i="1"/>
  <c r="F185" i="1"/>
  <c r="E185" i="1"/>
  <c r="C185" i="1" s="1"/>
  <c r="D185" i="1"/>
  <c r="I184" i="1"/>
  <c r="F184" i="1"/>
  <c r="E184" i="1"/>
  <c r="C184" i="1" s="1"/>
  <c r="D184" i="1"/>
  <c r="I183" i="1"/>
  <c r="F183" i="1"/>
  <c r="E183" i="1"/>
  <c r="D183" i="1"/>
  <c r="C183" i="1" s="1"/>
  <c r="I182" i="1"/>
  <c r="F182" i="1"/>
  <c r="E182" i="1"/>
  <c r="D182" i="1"/>
  <c r="C182" i="1" s="1"/>
  <c r="I179" i="1"/>
  <c r="F179" i="1"/>
  <c r="E179" i="1"/>
  <c r="D179" i="1"/>
  <c r="I178" i="1"/>
  <c r="F178" i="1"/>
  <c r="E178" i="1"/>
  <c r="D178" i="1"/>
  <c r="C178" i="1" s="1"/>
  <c r="I177" i="1"/>
  <c r="F177" i="1"/>
  <c r="E177" i="1"/>
  <c r="D177" i="1"/>
  <c r="I174" i="1"/>
  <c r="F174" i="1"/>
  <c r="E174" i="1"/>
  <c r="D174" i="1"/>
  <c r="I173" i="1"/>
  <c r="F173" i="1"/>
  <c r="E173" i="1"/>
  <c r="C173" i="1" s="1"/>
  <c r="D173" i="1"/>
  <c r="I172" i="1"/>
  <c r="F172" i="1"/>
  <c r="E172" i="1"/>
  <c r="C172" i="1" s="1"/>
  <c r="D172" i="1"/>
  <c r="I171" i="1"/>
  <c r="F171" i="1"/>
  <c r="E171" i="1"/>
  <c r="D171" i="1"/>
  <c r="C171" i="1" s="1"/>
  <c r="I170" i="1"/>
  <c r="F170" i="1"/>
  <c r="E170" i="1"/>
  <c r="D170" i="1"/>
  <c r="C170" i="1" s="1"/>
  <c r="I169" i="1"/>
  <c r="F169" i="1"/>
  <c r="E169" i="1"/>
  <c r="D169" i="1"/>
  <c r="I168" i="1"/>
  <c r="F168" i="1"/>
  <c r="E168" i="1"/>
  <c r="D168" i="1"/>
  <c r="C168" i="1" s="1"/>
  <c r="I167" i="1"/>
  <c r="F167" i="1"/>
  <c r="E167" i="1"/>
  <c r="D167" i="1"/>
  <c r="I166" i="1"/>
  <c r="F166" i="1"/>
  <c r="E166" i="1"/>
  <c r="D166" i="1"/>
  <c r="I165" i="1"/>
  <c r="F165" i="1"/>
  <c r="E165" i="1"/>
  <c r="C165" i="1" s="1"/>
  <c r="D165" i="1"/>
  <c r="I164" i="1"/>
  <c r="F164" i="1"/>
  <c r="E164" i="1"/>
  <c r="C164" i="1" s="1"/>
  <c r="D164" i="1"/>
  <c r="I163" i="1"/>
  <c r="F163" i="1"/>
  <c r="E163" i="1"/>
  <c r="D163" i="1"/>
  <c r="C163" i="1" s="1"/>
  <c r="I162" i="1"/>
  <c r="F162" i="1"/>
  <c r="E162" i="1"/>
  <c r="D162" i="1"/>
  <c r="C162" i="1" s="1"/>
  <c r="I161" i="1"/>
  <c r="F161" i="1"/>
  <c r="E161" i="1"/>
  <c r="D161" i="1"/>
  <c r="I160" i="1"/>
  <c r="F160" i="1"/>
  <c r="E160" i="1"/>
  <c r="D160" i="1"/>
  <c r="C160" i="1" s="1"/>
  <c r="I157" i="1"/>
  <c r="F157" i="1"/>
  <c r="E157" i="1"/>
  <c r="D157" i="1"/>
  <c r="I156" i="1"/>
  <c r="F156" i="1"/>
  <c r="E156" i="1"/>
  <c r="D156" i="1"/>
  <c r="I155" i="1"/>
  <c r="F155" i="1"/>
  <c r="E155" i="1"/>
  <c r="C155" i="1" s="1"/>
  <c r="D155" i="1"/>
  <c r="I154" i="1"/>
  <c r="F154" i="1"/>
  <c r="E154" i="1"/>
  <c r="C154" i="1" s="1"/>
  <c r="D154" i="1"/>
  <c r="I153" i="1"/>
  <c r="F153" i="1"/>
  <c r="E153" i="1"/>
  <c r="D153" i="1"/>
  <c r="C153" i="1" s="1"/>
  <c r="I152" i="1"/>
  <c r="F152" i="1"/>
  <c r="E152" i="1"/>
  <c r="D152" i="1"/>
  <c r="C152" i="1" s="1"/>
  <c r="I151" i="1"/>
  <c r="F151" i="1"/>
  <c r="E151" i="1"/>
  <c r="D151" i="1"/>
  <c r="I150" i="1"/>
  <c r="F150" i="1"/>
  <c r="E150" i="1"/>
  <c r="D150" i="1"/>
  <c r="C150" i="1" s="1"/>
  <c r="I149" i="1"/>
  <c r="F149" i="1"/>
  <c r="E149" i="1"/>
  <c r="D149" i="1"/>
  <c r="I148" i="1"/>
  <c r="F148" i="1"/>
  <c r="E148" i="1"/>
  <c r="D148" i="1"/>
  <c r="I147" i="1"/>
  <c r="F147" i="1"/>
  <c r="E147" i="1"/>
  <c r="C147" i="1" s="1"/>
  <c r="D147" i="1"/>
  <c r="I146" i="1"/>
  <c r="F146" i="1"/>
  <c r="E146" i="1"/>
  <c r="C146" i="1" s="1"/>
  <c r="D146" i="1"/>
  <c r="I145" i="1"/>
  <c r="F145" i="1"/>
  <c r="E145" i="1"/>
  <c r="D145" i="1"/>
  <c r="C145" i="1" s="1"/>
  <c r="I144" i="1"/>
  <c r="F144" i="1"/>
  <c r="E144" i="1"/>
  <c r="D144" i="1"/>
  <c r="C144" i="1" s="1"/>
  <c r="I143" i="1"/>
  <c r="F143" i="1"/>
  <c r="E143" i="1"/>
  <c r="D143" i="1"/>
  <c r="I142" i="1"/>
  <c r="F142" i="1"/>
  <c r="E142" i="1"/>
  <c r="D142" i="1"/>
  <c r="C142" i="1" s="1"/>
  <c r="I141" i="1"/>
  <c r="F141" i="1"/>
  <c r="E141" i="1"/>
  <c r="D141" i="1"/>
  <c r="I140" i="1"/>
  <c r="F140" i="1"/>
  <c r="E140" i="1"/>
  <c r="D140" i="1"/>
  <c r="I137" i="1"/>
  <c r="F137" i="1"/>
  <c r="E137" i="1"/>
  <c r="C137" i="1" s="1"/>
  <c r="D137" i="1"/>
  <c r="I136" i="1"/>
  <c r="F136" i="1"/>
  <c r="E136" i="1"/>
  <c r="C136" i="1" s="1"/>
  <c r="D136" i="1"/>
  <c r="I135" i="1"/>
  <c r="F135" i="1"/>
  <c r="E135" i="1"/>
  <c r="D135" i="1"/>
  <c r="C135" i="1" s="1"/>
  <c r="I134" i="1"/>
  <c r="F134" i="1"/>
  <c r="E134" i="1"/>
  <c r="D134" i="1"/>
  <c r="C134" i="1" s="1"/>
  <c r="I133" i="1"/>
  <c r="F133" i="1"/>
  <c r="E133" i="1"/>
  <c r="D133" i="1"/>
  <c r="I132" i="1"/>
  <c r="F132" i="1"/>
  <c r="E132" i="1"/>
  <c r="D132" i="1"/>
  <c r="C132" i="1" s="1"/>
  <c r="I131" i="1"/>
  <c r="F131" i="1"/>
  <c r="E131" i="1"/>
  <c r="D131" i="1"/>
  <c r="I130" i="1"/>
  <c r="F130" i="1"/>
  <c r="E130" i="1"/>
  <c r="D130" i="1"/>
  <c r="I129" i="1"/>
  <c r="F129" i="1"/>
  <c r="E129" i="1"/>
  <c r="C129" i="1" s="1"/>
  <c r="D129" i="1"/>
  <c r="I126" i="1"/>
  <c r="F126" i="1"/>
  <c r="E126" i="1"/>
  <c r="D126" i="1"/>
  <c r="C126" i="1"/>
  <c r="I125" i="1"/>
  <c r="F125" i="1"/>
  <c r="E125" i="1"/>
  <c r="D125" i="1"/>
  <c r="C125" i="1" s="1"/>
  <c r="I124" i="1"/>
  <c r="F124" i="1"/>
  <c r="E124" i="1"/>
  <c r="D124" i="1"/>
  <c r="C124" i="1" s="1"/>
  <c r="I123" i="1"/>
  <c r="F123" i="1"/>
  <c r="E123" i="1"/>
  <c r="D123" i="1"/>
  <c r="I122" i="1"/>
  <c r="F122" i="1"/>
  <c r="E122" i="1"/>
  <c r="D122" i="1"/>
  <c r="C122" i="1" s="1"/>
  <c r="I121" i="1"/>
  <c r="F121" i="1"/>
  <c r="E121" i="1"/>
  <c r="D121" i="1"/>
  <c r="I120" i="1"/>
  <c r="F120" i="1"/>
  <c r="E120" i="1"/>
  <c r="D120" i="1"/>
  <c r="I119" i="1"/>
  <c r="F119" i="1"/>
  <c r="E119" i="1"/>
  <c r="C119" i="1" s="1"/>
  <c r="D119" i="1"/>
  <c r="I118" i="1"/>
  <c r="F118" i="1"/>
  <c r="E118" i="1"/>
  <c r="C118" i="1" s="1"/>
  <c r="D118" i="1"/>
  <c r="I117" i="1"/>
  <c r="F117" i="1"/>
  <c r="E117" i="1"/>
  <c r="D117" i="1"/>
  <c r="C117" i="1" s="1"/>
  <c r="I116" i="1"/>
  <c r="F116" i="1"/>
  <c r="E116" i="1"/>
  <c r="D116" i="1"/>
  <c r="C116" i="1" s="1"/>
  <c r="I115" i="1"/>
  <c r="F115" i="1"/>
  <c r="E115" i="1"/>
  <c r="D115" i="1"/>
  <c r="I114" i="1"/>
  <c r="F114" i="1"/>
  <c r="E114" i="1"/>
  <c r="D114" i="1"/>
  <c r="C114" i="1" s="1"/>
  <c r="I113" i="1"/>
  <c r="F113" i="1"/>
  <c r="E113" i="1"/>
  <c r="D113" i="1"/>
  <c r="I112" i="1"/>
  <c r="F112" i="1"/>
  <c r="E112" i="1"/>
  <c r="D112" i="1"/>
  <c r="I111" i="1"/>
  <c r="F111" i="1"/>
  <c r="E111" i="1"/>
  <c r="C111" i="1" s="1"/>
  <c r="D111" i="1"/>
  <c r="I110" i="1"/>
  <c r="F110" i="1"/>
  <c r="E110" i="1"/>
  <c r="D110" i="1"/>
  <c r="C110" i="1"/>
  <c r="I109" i="1"/>
  <c r="F109" i="1"/>
  <c r="E109" i="1"/>
  <c r="D109" i="1"/>
  <c r="C109" i="1" s="1"/>
  <c r="I106" i="1"/>
  <c r="F106" i="1"/>
  <c r="E106" i="1"/>
  <c r="D106" i="1"/>
  <c r="C106" i="1" s="1"/>
  <c r="I105" i="1"/>
  <c r="F105" i="1"/>
  <c r="E105" i="1"/>
  <c r="D105" i="1"/>
  <c r="I104" i="1"/>
  <c r="F104" i="1"/>
  <c r="E104" i="1"/>
  <c r="D104" i="1"/>
  <c r="C104" i="1" s="1"/>
  <c r="I103" i="1"/>
  <c r="F103" i="1"/>
  <c r="E103" i="1"/>
  <c r="D103" i="1"/>
  <c r="I102" i="1"/>
  <c r="F102" i="1"/>
  <c r="E102" i="1"/>
  <c r="D102" i="1"/>
  <c r="I101" i="1"/>
  <c r="F101" i="1"/>
  <c r="E101" i="1"/>
  <c r="C101" i="1" s="1"/>
  <c r="D101" i="1"/>
  <c r="I100" i="1"/>
  <c r="F100" i="1"/>
  <c r="E100" i="1"/>
  <c r="C100" i="1" s="1"/>
  <c r="D100" i="1"/>
  <c r="I99" i="1"/>
  <c r="F99" i="1"/>
  <c r="E99" i="1"/>
  <c r="D99" i="1"/>
  <c r="C99" i="1" s="1"/>
  <c r="I98" i="1"/>
  <c r="F98" i="1"/>
  <c r="E98" i="1"/>
  <c r="D98" i="1"/>
  <c r="C98" i="1" s="1"/>
  <c r="I97" i="1"/>
  <c r="F97" i="1"/>
  <c r="E97" i="1"/>
  <c r="D97" i="1"/>
  <c r="I96" i="1"/>
  <c r="F96" i="1"/>
  <c r="E96" i="1"/>
  <c r="D96" i="1"/>
  <c r="C96" i="1" s="1"/>
  <c r="I95" i="1"/>
  <c r="F95" i="1"/>
  <c r="E95" i="1"/>
  <c r="D95" i="1"/>
  <c r="I94" i="1"/>
  <c r="F94" i="1"/>
  <c r="E94" i="1"/>
  <c r="D94" i="1"/>
  <c r="I91" i="1"/>
  <c r="F91" i="1"/>
  <c r="E91" i="1"/>
  <c r="C91" i="1" s="1"/>
  <c r="D91" i="1"/>
  <c r="I90" i="1"/>
  <c r="F90" i="1"/>
  <c r="E90" i="1"/>
  <c r="D90" i="1"/>
  <c r="C90" i="1"/>
  <c r="I89" i="1"/>
  <c r="F89" i="1"/>
  <c r="E89" i="1"/>
  <c r="D89" i="1"/>
  <c r="C89" i="1" s="1"/>
  <c r="I88" i="1"/>
  <c r="F88" i="1"/>
  <c r="E88" i="1"/>
  <c r="D88" i="1"/>
  <c r="C88" i="1" s="1"/>
  <c r="I87" i="1"/>
  <c r="F87" i="1"/>
  <c r="E87" i="1"/>
  <c r="D87" i="1"/>
  <c r="I86" i="1"/>
  <c r="F86" i="1"/>
  <c r="E86" i="1"/>
  <c r="D86" i="1"/>
  <c r="C86" i="1" s="1"/>
  <c r="I85" i="1"/>
  <c r="F85" i="1"/>
  <c r="E85" i="1"/>
  <c r="D85" i="1"/>
  <c r="I84" i="1"/>
  <c r="F84" i="1"/>
  <c r="E84" i="1"/>
  <c r="D84" i="1"/>
  <c r="I83" i="1"/>
  <c r="F83" i="1"/>
  <c r="E83" i="1"/>
  <c r="C83" i="1" s="1"/>
  <c r="D83" i="1"/>
  <c r="I82" i="1"/>
  <c r="F82" i="1"/>
  <c r="E82" i="1"/>
  <c r="C82" i="1" s="1"/>
  <c r="D82" i="1"/>
  <c r="I81" i="1"/>
  <c r="F81" i="1"/>
  <c r="E81" i="1"/>
  <c r="D81" i="1"/>
  <c r="C81" i="1" s="1"/>
  <c r="I80" i="1"/>
  <c r="F80" i="1"/>
  <c r="E80" i="1"/>
  <c r="D80" i="1"/>
  <c r="C80" i="1" s="1"/>
  <c r="I79" i="1"/>
  <c r="F79" i="1"/>
  <c r="E79" i="1"/>
  <c r="D79" i="1"/>
  <c r="I78" i="1"/>
  <c r="F78" i="1"/>
  <c r="E78" i="1"/>
  <c r="D78" i="1"/>
  <c r="C78" i="1" s="1"/>
  <c r="I77" i="1"/>
  <c r="F77" i="1"/>
  <c r="E77" i="1"/>
  <c r="D77" i="1"/>
  <c r="I76" i="1"/>
  <c r="F76" i="1"/>
  <c r="E76" i="1"/>
  <c r="D76" i="1"/>
  <c r="I75" i="1"/>
  <c r="F75" i="1"/>
  <c r="E75" i="1"/>
  <c r="C75" i="1" s="1"/>
  <c r="D75" i="1"/>
  <c r="I74" i="1"/>
  <c r="F74" i="1"/>
  <c r="E74" i="1"/>
  <c r="C74" i="1" s="1"/>
  <c r="D74" i="1"/>
  <c r="I73" i="1"/>
  <c r="F73" i="1"/>
  <c r="E73" i="1"/>
  <c r="D73" i="1"/>
  <c r="C73" i="1" s="1"/>
  <c r="I72" i="1"/>
  <c r="F72" i="1"/>
  <c r="E72" i="1"/>
  <c r="D72" i="1"/>
  <c r="C72" i="1" s="1"/>
  <c r="I71" i="1"/>
  <c r="F71" i="1"/>
  <c r="E71" i="1"/>
  <c r="D71" i="1"/>
  <c r="I70" i="1"/>
  <c r="F70" i="1"/>
  <c r="E70" i="1"/>
  <c r="D70" i="1"/>
  <c r="C70" i="1" s="1"/>
  <c r="I69" i="1"/>
  <c r="F69" i="1"/>
  <c r="E69" i="1"/>
  <c r="D69" i="1"/>
  <c r="I68" i="1"/>
  <c r="F68" i="1"/>
  <c r="E68" i="1"/>
  <c r="D68" i="1"/>
  <c r="I67" i="1"/>
  <c r="F67" i="1"/>
  <c r="E67" i="1"/>
  <c r="C67" i="1" s="1"/>
  <c r="D67" i="1"/>
  <c r="K64" i="1"/>
  <c r="J64" i="1"/>
  <c r="H64" i="1"/>
  <c r="E64" i="1" s="1"/>
  <c r="G64" i="1"/>
  <c r="D64" i="1" s="1"/>
  <c r="K63" i="1"/>
  <c r="I63" i="1" s="1"/>
  <c r="J63" i="1"/>
  <c r="H63" i="1"/>
  <c r="E63" i="1" s="1"/>
  <c r="G63" i="1"/>
  <c r="D63" i="1"/>
  <c r="C63" i="1" s="1"/>
  <c r="K62" i="1"/>
  <c r="J62" i="1"/>
  <c r="I62" i="1" s="1"/>
  <c r="H62" i="1"/>
  <c r="E62" i="1" s="1"/>
  <c r="G62" i="1"/>
  <c r="F62" i="1" s="1"/>
  <c r="K61" i="1"/>
  <c r="J61" i="1"/>
  <c r="I61" i="1" s="1"/>
  <c r="H61" i="1"/>
  <c r="E61" i="1" s="1"/>
  <c r="G61" i="1"/>
  <c r="F61" i="1" s="1"/>
  <c r="K60" i="1"/>
  <c r="J60" i="1"/>
  <c r="H60" i="1"/>
  <c r="G60" i="1"/>
  <c r="D60" i="1" s="1"/>
  <c r="K59" i="1"/>
  <c r="I59" i="1" s="1"/>
  <c r="J59" i="1"/>
  <c r="H59" i="1"/>
  <c r="G59" i="1"/>
  <c r="F59" i="1" s="1"/>
  <c r="D59" i="1"/>
  <c r="K58" i="1"/>
  <c r="I58" i="1" s="1"/>
  <c r="J58" i="1"/>
  <c r="H58" i="1"/>
  <c r="E58" i="1" s="1"/>
  <c r="G58" i="1"/>
  <c r="F58" i="1" s="1"/>
  <c r="K57" i="1"/>
  <c r="J57" i="1"/>
  <c r="I57" i="1" s="1"/>
  <c r="H57" i="1"/>
  <c r="F57" i="1" s="1"/>
  <c r="G57" i="1"/>
  <c r="K56" i="1"/>
  <c r="J56" i="1"/>
  <c r="I56" i="1" s="1"/>
  <c r="H56" i="1"/>
  <c r="G56" i="1"/>
  <c r="K55" i="1"/>
  <c r="J55" i="1"/>
  <c r="I55" i="1" s="1"/>
  <c r="H55" i="1"/>
  <c r="G55" i="1"/>
  <c r="F55" i="1" s="1"/>
  <c r="K54" i="1"/>
  <c r="J54" i="1"/>
  <c r="I54" i="1" s="1"/>
  <c r="H54" i="1"/>
  <c r="G54" i="1"/>
  <c r="F54" i="1" s="1"/>
  <c r="K53" i="1"/>
  <c r="J53" i="1"/>
  <c r="I53" i="1" s="1"/>
  <c r="H53" i="1"/>
  <c r="F53" i="1" s="1"/>
  <c r="G53" i="1"/>
  <c r="D53" i="1" s="1"/>
  <c r="K52" i="1"/>
  <c r="J52" i="1"/>
  <c r="I52" i="1" s="1"/>
  <c r="H52" i="1"/>
  <c r="G52" i="1"/>
  <c r="K51" i="1"/>
  <c r="J51" i="1"/>
  <c r="I51" i="1" s="1"/>
  <c r="H51" i="1"/>
  <c r="G51" i="1"/>
  <c r="K50" i="1"/>
  <c r="J50" i="1"/>
  <c r="I50" i="1" s="1"/>
  <c r="H50" i="1"/>
  <c r="E50" i="1" s="1"/>
  <c r="G50" i="1"/>
  <c r="D50" i="1" s="1"/>
  <c r="C50" i="1" s="1"/>
  <c r="K49" i="1"/>
  <c r="J49" i="1"/>
  <c r="I49" i="1" s="1"/>
  <c r="H49" i="1"/>
  <c r="F49" i="1" s="1"/>
  <c r="G49" i="1"/>
  <c r="D49" i="1"/>
  <c r="K48" i="1"/>
  <c r="J48" i="1"/>
  <c r="I48" i="1" s="1"/>
  <c r="H48" i="1"/>
  <c r="G48" i="1"/>
  <c r="D48" i="1" s="1"/>
  <c r="K47" i="1"/>
  <c r="J47" i="1"/>
  <c r="I47" i="1" s="1"/>
  <c r="H47" i="1"/>
  <c r="G47" i="1"/>
  <c r="F47" i="1" s="1"/>
  <c r="K46" i="1"/>
  <c r="J46" i="1"/>
  <c r="I46" i="1" s="1"/>
  <c r="H46" i="1"/>
  <c r="E46" i="1" s="1"/>
  <c r="G46" i="1"/>
  <c r="D46" i="1"/>
  <c r="K45" i="1"/>
  <c r="J45" i="1"/>
  <c r="I45" i="1" s="1"/>
  <c r="H45" i="1"/>
  <c r="F45" i="1" s="1"/>
  <c r="G45" i="1"/>
  <c r="D45" i="1"/>
  <c r="K44" i="1"/>
  <c r="J44" i="1"/>
  <c r="I44" i="1" s="1"/>
  <c r="H44" i="1"/>
  <c r="G44" i="1"/>
  <c r="D44" i="1" s="1"/>
  <c r="K43" i="1"/>
  <c r="J43" i="1"/>
  <c r="I43" i="1" s="1"/>
  <c r="H43" i="1"/>
  <c r="G43" i="1"/>
  <c r="F43" i="1" s="1"/>
  <c r="K42" i="1"/>
  <c r="J42" i="1"/>
  <c r="I42" i="1" s="1"/>
  <c r="H42" i="1"/>
  <c r="G42" i="1"/>
  <c r="F42" i="1" s="1"/>
  <c r="K41" i="1"/>
  <c r="J41" i="1"/>
  <c r="I41" i="1" s="1"/>
  <c r="H41" i="1"/>
  <c r="E41" i="1" s="1"/>
  <c r="G41" i="1"/>
  <c r="D41" i="1"/>
  <c r="K40" i="1"/>
  <c r="J40" i="1"/>
  <c r="D40" i="1" s="1"/>
  <c r="H40" i="1"/>
  <c r="E40" i="1" s="1"/>
  <c r="G40" i="1"/>
  <c r="F40" i="1"/>
  <c r="K39" i="1"/>
  <c r="J39" i="1"/>
  <c r="H39" i="1"/>
  <c r="E39" i="1" s="1"/>
  <c r="G39" i="1"/>
  <c r="K38" i="1"/>
  <c r="I38" i="1" s="1"/>
  <c r="J38" i="1"/>
  <c r="H38" i="1"/>
  <c r="E38" i="1" s="1"/>
  <c r="G38" i="1"/>
  <c r="D38" i="1"/>
  <c r="K37" i="1"/>
  <c r="J37" i="1"/>
  <c r="I37" i="1" s="1"/>
  <c r="H37" i="1"/>
  <c r="E37" i="1" s="1"/>
  <c r="G37" i="1"/>
  <c r="K36" i="1"/>
  <c r="J36" i="1"/>
  <c r="I36" i="1" s="1"/>
  <c r="H36" i="1"/>
  <c r="G36" i="1"/>
  <c r="D36" i="1" s="1"/>
  <c r="C36" i="1" s="1"/>
  <c r="E36" i="1"/>
  <c r="K35" i="1"/>
  <c r="J35" i="1"/>
  <c r="I35" i="1" s="1"/>
  <c r="H35" i="1"/>
  <c r="E35" i="1" s="1"/>
  <c r="G35" i="1"/>
  <c r="F35" i="1" s="1"/>
  <c r="K34" i="1"/>
  <c r="J34" i="1"/>
  <c r="H34" i="1"/>
  <c r="E34" i="1" s="1"/>
  <c r="G34" i="1"/>
  <c r="F34" i="1" s="1"/>
  <c r="K33" i="1"/>
  <c r="I33" i="1" s="1"/>
  <c r="J33" i="1"/>
  <c r="H33" i="1"/>
  <c r="G33" i="1"/>
  <c r="F33" i="1" s="1"/>
  <c r="K32" i="1"/>
  <c r="J32" i="1"/>
  <c r="H32" i="1"/>
  <c r="F32" i="1" s="1"/>
  <c r="G32" i="1"/>
  <c r="D32" i="1" s="1"/>
  <c r="K31" i="1"/>
  <c r="J31" i="1"/>
  <c r="H31" i="1"/>
  <c r="G31" i="1"/>
  <c r="K30" i="1"/>
  <c r="I30" i="1" s="1"/>
  <c r="J30" i="1"/>
  <c r="H30" i="1"/>
  <c r="G30" i="1"/>
  <c r="D30" i="1"/>
  <c r="K29" i="1"/>
  <c r="J29" i="1"/>
  <c r="D29" i="1" s="1"/>
  <c r="H29" i="1"/>
  <c r="E29" i="1" s="1"/>
  <c r="G29" i="1"/>
  <c r="K28" i="1"/>
  <c r="J28" i="1"/>
  <c r="I28" i="1" s="1"/>
  <c r="H28" i="1"/>
  <c r="E28" i="1" s="1"/>
  <c r="G28" i="1"/>
  <c r="K27" i="1"/>
  <c r="J27" i="1"/>
  <c r="I27" i="1" s="1"/>
  <c r="H27" i="1"/>
  <c r="E27" i="1" s="1"/>
  <c r="G27" i="1"/>
  <c r="F27" i="1" s="1"/>
  <c r="K26" i="1"/>
  <c r="J26" i="1"/>
  <c r="H26" i="1"/>
  <c r="E26" i="1" s="1"/>
  <c r="G26" i="1"/>
  <c r="F26" i="1" s="1"/>
  <c r="K25" i="1"/>
  <c r="I25" i="1" s="1"/>
  <c r="J25" i="1"/>
  <c r="H25" i="1"/>
  <c r="G25" i="1"/>
  <c r="F25" i="1" s="1"/>
  <c r="K24" i="1"/>
  <c r="J24" i="1"/>
  <c r="H24" i="1"/>
  <c r="E24" i="1" s="1"/>
  <c r="G24" i="1"/>
  <c r="D24" i="1" s="1"/>
  <c r="K23" i="1"/>
  <c r="J23" i="1"/>
  <c r="H23" i="1"/>
  <c r="E23" i="1" s="1"/>
  <c r="G23" i="1"/>
  <c r="K22" i="1"/>
  <c r="I22" i="1" s="1"/>
  <c r="J22" i="1"/>
  <c r="H22" i="1"/>
  <c r="E22" i="1" s="1"/>
  <c r="G22" i="1"/>
  <c r="K21" i="1"/>
  <c r="J21" i="1"/>
  <c r="H21" i="1"/>
  <c r="E21" i="1" s="1"/>
  <c r="G21" i="1"/>
  <c r="D21" i="1"/>
  <c r="K20" i="1"/>
  <c r="J20" i="1"/>
  <c r="I20" i="1" s="1"/>
  <c r="H20" i="1"/>
  <c r="E20" i="1" s="1"/>
  <c r="G20" i="1"/>
  <c r="K19" i="1"/>
  <c r="J19" i="1"/>
  <c r="I19" i="1" s="1"/>
  <c r="H19" i="1"/>
  <c r="G19" i="1"/>
  <c r="F19" i="1" s="1"/>
  <c r="E19" i="1"/>
  <c r="K18" i="1"/>
  <c r="J18" i="1"/>
  <c r="I18" i="1" s="1"/>
  <c r="H18" i="1"/>
  <c r="E18" i="1" s="1"/>
  <c r="G18" i="1"/>
  <c r="F18" i="1" s="1"/>
  <c r="K17" i="1"/>
  <c r="J17" i="1"/>
  <c r="I17" i="1" s="1"/>
  <c r="H17" i="1"/>
  <c r="E17" i="1" s="1"/>
  <c r="G17" i="1"/>
  <c r="F17" i="1" s="1"/>
  <c r="K16" i="1"/>
  <c r="J16" i="1"/>
  <c r="I16" i="1" s="1"/>
  <c r="H16" i="1"/>
  <c r="E16" i="1" s="1"/>
  <c r="G16" i="1"/>
  <c r="K15" i="1"/>
  <c r="J15" i="1"/>
  <c r="D15" i="1" s="1"/>
  <c r="H15" i="1"/>
  <c r="F15" i="1" s="1"/>
  <c r="G15" i="1"/>
  <c r="K14" i="1"/>
  <c r="J14" i="1"/>
  <c r="H14" i="1"/>
  <c r="G14" i="1"/>
  <c r="K13" i="1"/>
  <c r="J13" i="1"/>
  <c r="H13" i="1"/>
  <c r="G13" i="1"/>
  <c r="K12" i="1"/>
  <c r="I12" i="1" s="1"/>
  <c r="J12" i="1"/>
  <c r="H12" i="1"/>
  <c r="G12" i="1"/>
  <c r="F12" i="1" s="1"/>
  <c r="K11" i="1"/>
  <c r="J11" i="1"/>
  <c r="I11" i="1"/>
  <c r="H11" i="1"/>
  <c r="G11" i="1"/>
  <c r="F11" i="1" s="1"/>
  <c r="E11" i="1"/>
  <c r="K10" i="1"/>
  <c r="J10" i="1"/>
  <c r="I10" i="1" s="1"/>
  <c r="H10" i="1"/>
  <c r="G10" i="1"/>
  <c r="D10" i="1" s="1"/>
  <c r="D37" i="1" l="1"/>
  <c r="C37" i="1" s="1"/>
  <c r="C40" i="1"/>
  <c r="D51" i="1"/>
  <c r="E54" i="1"/>
  <c r="D55" i="1"/>
  <c r="I64" i="1"/>
  <c r="C71" i="1"/>
  <c r="C76" i="1"/>
  <c r="C77" i="1"/>
  <c r="C87" i="1"/>
  <c r="C94" i="1"/>
  <c r="C95" i="1"/>
  <c r="C105" i="1"/>
  <c r="C112" i="1"/>
  <c r="C113" i="1"/>
  <c r="C123" i="1"/>
  <c r="C130" i="1"/>
  <c r="C131" i="1"/>
  <c r="C143" i="1"/>
  <c r="C148" i="1"/>
  <c r="C149" i="1"/>
  <c r="C161" i="1"/>
  <c r="C166" i="1"/>
  <c r="C167" i="1"/>
  <c r="C179" i="1"/>
  <c r="C186" i="1"/>
  <c r="C187" i="1"/>
  <c r="C194" i="1"/>
  <c r="C195" i="1"/>
  <c r="C204" i="1"/>
  <c r="C205" i="1"/>
  <c r="C214" i="1"/>
  <c r="C215" i="1"/>
  <c r="C224" i="1"/>
  <c r="C225" i="1"/>
  <c r="C232" i="1"/>
  <c r="C233" i="1"/>
  <c r="C240" i="1"/>
  <c r="C241" i="1"/>
  <c r="C250" i="1"/>
  <c r="C251" i="1"/>
  <c r="C258" i="1"/>
  <c r="C259" i="1"/>
  <c r="C268" i="1"/>
  <c r="D16" i="1"/>
  <c r="C16" i="1" s="1"/>
  <c r="D20" i="1"/>
  <c r="C20" i="1" s="1"/>
  <c r="E10" i="1"/>
  <c r="D11" i="1"/>
  <c r="C11" i="1" s="1"/>
  <c r="E12" i="1"/>
  <c r="F13" i="1"/>
  <c r="F14" i="1"/>
  <c r="E15" i="1"/>
  <c r="I15" i="1"/>
  <c r="F16" i="1"/>
  <c r="F20" i="1"/>
  <c r="I21" i="1"/>
  <c r="I23" i="1"/>
  <c r="I24" i="1"/>
  <c r="E25" i="1"/>
  <c r="D26" i="1"/>
  <c r="C26" i="1" s="1"/>
  <c r="I26" i="1"/>
  <c r="I29" i="1"/>
  <c r="F30" i="1"/>
  <c r="F31" i="1"/>
  <c r="E32" i="1"/>
  <c r="I32" i="1"/>
  <c r="E33" i="1"/>
  <c r="D34" i="1"/>
  <c r="C34" i="1" s="1"/>
  <c r="I34" i="1"/>
  <c r="F37" i="1"/>
  <c r="I39" i="1"/>
  <c r="E42" i="1"/>
  <c r="E43" i="1"/>
  <c r="E44" i="1"/>
  <c r="E47" i="1"/>
  <c r="E48" i="1"/>
  <c r="C48" i="1" s="1"/>
  <c r="F51" i="1"/>
  <c r="D52" i="1"/>
  <c r="D56" i="1"/>
  <c r="D57" i="1"/>
  <c r="E14" i="1"/>
  <c r="E31" i="1"/>
  <c r="C41" i="1"/>
  <c r="C46" i="1"/>
  <c r="E51" i="1"/>
  <c r="E52" i="1"/>
  <c r="D54" i="1"/>
  <c r="E55" i="1"/>
  <c r="C55" i="1" s="1"/>
  <c r="E56" i="1"/>
  <c r="D58" i="1"/>
  <c r="C58" i="1" s="1"/>
  <c r="E59" i="1"/>
  <c r="E60" i="1"/>
  <c r="C60" i="1" s="1"/>
  <c r="F63" i="1"/>
  <c r="C64" i="1"/>
  <c r="C68" i="1"/>
  <c r="C69" i="1"/>
  <c r="C79" i="1"/>
  <c r="C84" i="1"/>
  <c r="C85" i="1"/>
  <c r="C97" i="1"/>
  <c r="C102" i="1"/>
  <c r="C103" i="1"/>
  <c r="C115" i="1"/>
  <c r="C120" i="1"/>
  <c r="C121" i="1"/>
  <c r="C133" i="1"/>
  <c r="C140" i="1"/>
  <c r="C141" i="1"/>
  <c r="C151" i="1"/>
  <c r="C156" i="1"/>
  <c r="C157" i="1"/>
  <c r="C169" i="1"/>
  <c r="C174" i="1"/>
  <c r="C177" i="1"/>
  <c r="C190" i="1"/>
  <c r="C191" i="1"/>
  <c r="C198" i="1"/>
  <c r="C201" i="1"/>
  <c r="C210" i="1"/>
  <c r="C211" i="1"/>
  <c r="C218" i="1"/>
  <c r="C219" i="1"/>
  <c r="C228" i="1"/>
  <c r="C229" i="1"/>
  <c r="C236" i="1"/>
  <c r="C237" i="1"/>
  <c r="C244" i="1"/>
  <c r="C247" i="1"/>
  <c r="C254" i="1"/>
  <c r="C255" i="1"/>
  <c r="C264" i="1"/>
  <c r="C265" i="1"/>
  <c r="E13" i="1"/>
  <c r="C15" i="1"/>
  <c r="D28" i="1"/>
  <c r="C28" i="1" s="1"/>
  <c r="E30" i="1"/>
  <c r="C30" i="1" s="1"/>
  <c r="D12" i="1"/>
  <c r="C12" i="1" s="1"/>
  <c r="I13" i="1"/>
  <c r="I14" i="1"/>
  <c r="F21" i="1"/>
  <c r="F22" i="1"/>
  <c r="F23" i="1"/>
  <c r="D25" i="1"/>
  <c r="F29" i="1"/>
  <c r="I31" i="1"/>
  <c r="C32" i="1"/>
  <c r="D33" i="1"/>
  <c r="F36" i="1"/>
  <c r="F38" i="1"/>
  <c r="F39" i="1"/>
  <c r="I40" i="1"/>
  <c r="F41" i="1"/>
  <c r="F46" i="1"/>
  <c r="F50" i="1"/>
  <c r="I60" i="1"/>
  <c r="D61" i="1"/>
  <c r="C61" i="1" s="1"/>
  <c r="D62" i="1"/>
  <c r="C10" i="1"/>
  <c r="C21" i="1"/>
  <c r="D13" i="1"/>
  <c r="C13" i="1" s="1"/>
  <c r="D17" i="1"/>
  <c r="C17" i="1" s="1"/>
  <c r="C44" i="1"/>
  <c r="C51" i="1"/>
  <c r="C59" i="1"/>
  <c r="F10" i="1"/>
  <c r="D14" i="1"/>
  <c r="C14" i="1" s="1"/>
  <c r="D18" i="1"/>
  <c r="C18" i="1" s="1"/>
  <c r="D22" i="1"/>
  <c r="C22" i="1" s="1"/>
  <c r="D19" i="1"/>
  <c r="C19" i="1" s="1"/>
  <c r="D23" i="1"/>
  <c r="C23" i="1" s="1"/>
  <c r="C29" i="1"/>
  <c r="C38" i="1"/>
  <c r="C24" i="1"/>
  <c r="C25" i="1"/>
  <c r="C33" i="1"/>
  <c r="C62" i="1"/>
  <c r="F24" i="1"/>
  <c r="F28" i="1"/>
  <c r="D42" i="1"/>
  <c r="C42" i="1" s="1"/>
  <c r="F44" i="1"/>
  <c r="E45" i="1"/>
  <c r="C45" i="1" s="1"/>
  <c r="F48" i="1"/>
  <c r="E49" i="1"/>
  <c r="C49" i="1" s="1"/>
  <c r="F52" i="1"/>
  <c r="E53" i="1"/>
  <c r="C53" i="1" s="1"/>
  <c r="F56" i="1"/>
  <c r="E57" i="1"/>
  <c r="C57" i="1" s="1"/>
  <c r="F60" i="1"/>
  <c r="F64" i="1"/>
  <c r="D27" i="1"/>
  <c r="C27" i="1" s="1"/>
  <c r="D31" i="1"/>
  <c r="C31" i="1" s="1"/>
  <c r="D35" i="1"/>
  <c r="C35" i="1" s="1"/>
  <c r="D39" i="1"/>
  <c r="C39" i="1" s="1"/>
  <c r="D43" i="1"/>
  <c r="C43" i="1" s="1"/>
  <c r="D47" i="1"/>
  <c r="C47" i="1" s="1"/>
  <c r="C54" i="1" l="1"/>
  <c r="C56" i="1"/>
  <c r="C52" i="1"/>
</calcChain>
</file>

<file path=xl/sharedStrings.xml><?xml version="1.0" encoding="utf-8"?>
<sst xmlns="http://schemas.openxmlformats.org/spreadsheetml/2006/main" count="265" uniqueCount="79">
  <si>
    <t>SEGÚN DEPARTAMENTO Y ESPECIALIDAD. AÑO 2015</t>
  </si>
  <si>
    <t>DEPARTAMENTO Y ESPECIALIDAD</t>
  </si>
  <si>
    <t>ZONA Y SEXO</t>
  </si>
  <si>
    <t>TOTAL</t>
  </si>
  <si>
    <t>URBANA</t>
  </si>
  <si>
    <t>RURAL</t>
  </si>
  <si>
    <t>HOMBRES</t>
  </si>
  <si>
    <t>MUJERES</t>
  </si>
  <si>
    <t>Administración bancaria</t>
  </si>
  <si>
    <t>Administración de cooperativa</t>
  </si>
  <si>
    <t>Administración de empresa</t>
  </si>
  <si>
    <t>Administración familiar</t>
  </si>
  <si>
    <t>Administración financiera</t>
  </si>
  <si>
    <t>Albañilería</t>
  </si>
  <si>
    <t>Arte culinario/Cocina</t>
  </si>
  <si>
    <t>Artesanía</t>
  </si>
  <si>
    <t>Auxiliar administrativo</t>
  </si>
  <si>
    <t>Auxiliar contable</t>
  </si>
  <si>
    <t>Bordado a maquina</t>
  </si>
  <si>
    <t>Cajero</t>
  </si>
  <si>
    <t>Camisería</t>
  </si>
  <si>
    <t>Carpintería</t>
  </si>
  <si>
    <t>Computación</t>
  </si>
  <si>
    <t>Confecciones</t>
  </si>
  <si>
    <t>Confitería</t>
  </si>
  <si>
    <t>Corte y confección</t>
  </si>
  <si>
    <t>Cosmetología</t>
  </si>
  <si>
    <t>Cotillón</t>
  </si>
  <si>
    <t>Dactilografía computarizada</t>
  </si>
  <si>
    <t>Dibujo y pintura</t>
  </si>
  <si>
    <t>Diseño de modas</t>
  </si>
  <si>
    <t>Diseño gráfico/Diseño y producción gráfica</t>
  </si>
  <si>
    <t>Educación para el hogar</t>
  </si>
  <si>
    <t>Electricidad/Electricidad general básica</t>
  </si>
  <si>
    <t>Electromecánica</t>
  </si>
  <si>
    <t>Entrenamiento manual</t>
  </si>
  <si>
    <t>Gestión gerencial/Gestión empresarial</t>
  </si>
  <si>
    <t>Herrería</t>
  </si>
  <si>
    <t>Informática (Ing. de software/Técn. Base de datos)</t>
  </si>
  <si>
    <t>Informática educativa</t>
  </si>
  <si>
    <t>Inglés</t>
  </si>
  <si>
    <t>Jardinería</t>
  </si>
  <si>
    <t>Manicura</t>
  </si>
  <si>
    <t>Manicura y pedicura</t>
  </si>
  <si>
    <t>Mantenimiento de PC</t>
  </si>
  <si>
    <t>Manualidades</t>
  </si>
  <si>
    <t>Maquillaje</t>
  </si>
  <si>
    <t>Masaje estético</t>
  </si>
  <si>
    <t>Nivel 1</t>
  </si>
  <si>
    <t>Operador de computadoras</t>
  </si>
  <si>
    <t>Panadería</t>
  </si>
  <si>
    <t>Pantalonería</t>
  </si>
  <si>
    <t>Pedicuro</t>
  </si>
  <si>
    <t>Peluquería</t>
  </si>
  <si>
    <t>Peluquería y manicura</t>
  </si>
  <si>
    <t>Pintura/Pintura artesanal</t>
  </si>
  <si>
    <t>Portugués</t>
  </si>
  <si>
    <t>Reciclaje</t>
  </si>
  <si>
    <t>Refrigeración</t>
  </si>
  <si>
    <t>Reparación de maquinas eléctricas</t>
  </si>
  <si>
    <t>Repostería</t>
  </si>
  <si>
    <t>Secretariado administrativo/contable/comercial</t>
  </si>
  <si>
    <t>Secretariado ejecutivo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</si>
  <si>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</si>
  <si>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</si>
  <si>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</si>
  <si>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</si>
  <si>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</si>
  <si>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</si>
  <si>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</si>
  <si>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</si>
  <si>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</si>
  <si>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</si>
  <si>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CENTRAL</t>
  </si>
  <si>
    <t>ÑEEMBUCÚ</t>
  </si>
  <si>
    <t>CANINDEYÚ</t>
  </si>
  <si>
    <t>Nota: La fuente no suma los totales considerando que un participante puede estar matriculado en más de una especialidad.</t>
  </si>
  <si>
    <t xml:space="preserve">CUADRO 3.5.6. EDUCACIÓN PERMANTENTE DE JÓVENES Y ADULTOS. FORMACIÓN PROFESIONAL: ALUMNOS MATRICULADOS POR ZONA Y SEXO, </t>
  </si>
  <si>
    <t>FUENTE: Anuario 2015. Ministerio de Educación y Ciencias.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</si>
</sst>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12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7" fillId="16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165" fontId="17" fillId="20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4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17" fillId="28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165" fontId="17" fillId="32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165" fontId="6" fillId="2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165" fontId="11" fillId="6" borderId="4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5" fillId="48" borderId="15" applyNumberFormat="0" applyAlignment="0" applyProtection="0"/>
    <xf numFmtId="165" fontId="25" fillId="48" borderId="15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165" fontId="13" fillId="7" borderId="7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6" fillId="49" borderId="16" applyNumberFormat="0" applyAlignment="0" applyProtection="0"/>
    <xf numFmtId="165" fontId="26" fillId="49" borderId="16" applyNumberFormat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165" fontId="12" fillId="0" borderId="6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0" fontId="27" fillId="0" borderId="17" applyNumberFormat="0" applyFill="0" applyAlignment="0" applyProtection="0"/>
    <xf numFmtId="165" fontId="27" fillId="0" borderId="17" applyNumberFormat="0" applyFill="0" applyAlignment="0" applyProtection="0"/>
    <xf numFmtId="166" fontId="18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17" fillId="9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17" fillId="13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165" fontId="17" fillId="17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1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17" fillId="25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165" fontId="17" fillId="29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165" fontId="9" fillId="5" borderId="4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23" fillId="39" borderId="15" applyNumberFormat="0" applyAlignment="0" applyProtection="0"/>
    <xf numFmtId="165" fontId="23" fillId="39" borderId="15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29" fillId="54" borderId="0" applyNumberFormat="0" applyFont="0" applyBorder="0" applyProtection="0"/>
    <xf numFmtId="173" fontId="30" fillId="0" borderId="0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165" fontId="7" fillId="3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36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7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9" fillId="0" borderId="0" applyFont="0" applyFill="0" applyBorder="0" applyAlignment="0" applyProtection="0"/>
    <xf numFmtId="184" fontId="18" fillId="0" borderId="0" applyFill="0" applyBorder="0" applyAlignment="0" applyProtection="0"/>
    <xf numFmtId="180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86" fontId="21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39" fillId="0" borderId="0" applyNumberFormat="0" applyBorder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37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165" fontId="8" fillId="4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21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37" fontId="3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0" fontId="21" fillId="0" borderId="0"/>
    <xf numFmtId="37" fontId="38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0" fontId="3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37" fontId="38" fillId="0" borderId="0"/>
    <xf numFmtId="0" fontId="18" fillId="0" borderId="0"/>
    <xf numFmtId="0" fontId="21" fillId="0" borderId="0"/>
    <xf numFmtId="37" fontId="38" fillId="0" borderId="0"/>
    <xf numFmtId="0" fontId="18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3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41" fillId="0" borderId="0"/>
    <xf numFmtId="37" fontId="38" fillId="0" borderId="0"/>
    <xf numFmtId="0" fontId="1" fillId="0" borderId="0"/>
    <xf numFmtId="192" fontId="41" fillId="0" borderId="0"/>
    <xf numFmtId="37" fontId="38" fillId="0" borderId="0"/>
    <xf numFmtId="193" fontId="41" fillId="0" borderId="0"/>
    <xf numFmtId="192" fontId="41" fillId="0" borderId="0"/>
    <xf numFmtId="37" fontId="38" fillId="0" borderId="0"/>
    <xf numFmtId="193" fontId="41" fillId="0" borderId="0"/>
    <xf numFmtId="192" fontId="41" fillId="0" borderId="0"/>
    <xf numFmtId="37" fontId="38" fillId="0" borderId="0"/>
    <xf numFmtId="193" fontId="41" fillId="0" borderId="0"/>
    <xf numFmtId="37" fontId="38" fillId="0" borderId="0"/>
    <xf numFmtId="193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1" fillId="0" borderId="0"/>
    <xf numFmtId="0" fontId="1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3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0" fontId="19" fillId="0" borderId="0" applyNumberFormat="0" applyFill="0" applyBorder="0" applyAlignment="0" applyProtection="0"/>
    <xf numFmtId="192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192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93" fontId="41" fillId="0" borderId="0"/>
    <xf numFmtId="192" fontId="41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4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37" fontId="38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3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0" fontId="30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18" fillId="56" borderId="18" applyNumberFormat="0" applyFont="0" applyAlignment="0" applyProtection="0"/>
    <xf numFmtId="165" fontId="18" fillId="56" borderId="18" applyNumberFormat="0" applyFont="0" applyAlignment="0" applyProtection="0"/>
    <xf numFmtId="165" fontId="18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0" fontId="21" fillId="56" borderId="18" applyNumberFormat="0" applyFont="0" applyAlignment="0" applyProtection="0"/>
    <xf numFmtId="165" fontId="21" fillId="56" borderId="1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6" fillId="0" borderId="0"/>
    <xf numFmtId="0" fontId="46" fillId="0" borderId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165" fontId="10" fillId="6" borderId="5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47" fillId="48" borderId="19" applyNumberFormat="0" applyAlignment="0" applyProtection="0"/>
    <xf numFmtId="165" fontId="47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165" fontId="3" fillId="0" borderId="1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1" fillId="0" borderId="20" applyNumberFormat="0" applyFill="0" applyAlignment="0" applyProtection="0"/>
    <xf numFmtId="165" fontId="51" fillId="0" borderId="20" applyNumberFormat="0" applyFill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165" fontId="4" fillId="0" borderId="2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3" fillId="0" borderId="21" applyNumberFormat="0" applyFill="0" applyAlignment="0" applyProtection="0"/>
    <xf numFmtId="165" fontId="53" fillId="0" borderId="21" applyNumberFormat="0" applyFill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165" fontId="5" fillId="0" borderId="3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28" fillId="0" borderId="22" applyNumberFormat="0" applyFill="0" applyAlignment="0" applyProtection="0"/>
    <xf numFmtId="165" fontId="28" fillId="0" borderId="22" applyNumberFormat="0" applyFill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165" fontId="16" fillId="0" borderId="9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</cellStyleXfs>
  <cellXfs count="32">
    <xf numFmtId="0" fontId="0" fillId="0" borderId="0" xfId="0"/>
    <xf numFmtId="0" fontId="19" fillId="0" borderId="0" xfId="1" applyFont="1" applyFill="1"/>
    <xf numFmtId="0" fontId="19" fillId="0" borderId="0" xfId="1" applyFont="1" applyFill="1" applyAlignment="1"/>
    <xf numFmtId="0" fontId="19" fillId="0" borderId="0" xfId="1" quotePrefix="1" applyFont="1" applyFill="1" applyAlignment="1" applyProtection="1">
      <alignment horizontal="left"/>
    </xf>
    <xf numFmtId="0" fontId="19" fillId="0" borderId="0" xfId="1" quotePrefix="1" applyFont="1" applyFill="1" applyAlignment="1" applyProtection="1">
      <alignment horizontal="left" indent="7"/>
    </xf>
    <xf numFmtId="3" fontId="19" fillId="0" borderId="0" xfId="2" applyNumberFormat="1" applyFont="1" applyFill="1" applyAlignment="1" applyProtection="1">
      <alignment horizontal="right"/>
    </xf>
    <xf numFmtId="0" fontId="20" fillId="0" borderId="0" xfId="1" applyFont="1" applyFill="1" applyAlignment="1"/>
    <xf numFmtId="3" fontId="20" fillId="0" borderId="0" xfId="2" applyNumberFormat="1" applyFont="1" applyFill="1" applyAlignment="1" applyProtection="1">
      <alignment horizontal="right"/>
    </xf>
    <xf numFmtId="0" fontId="19" fillId="0" borderId="0" xfId="1" applyFont="1" applyFill="1" applyBorder="1" applyAlignment="1" applyProtection="1">
      <alignment horizontal="center"/>
    </xf>
    <xf numFmtId="0" fontId="19" fillId="0" borderId="0" xfId="1" applyFont="1" applyFill="1" applyBorder="1" applyAlignment="1">
      <alignment horizontal="center"/>
    </xf>
    <xf numFmtId="0" fontId="19" fillId="0" borderId="11" xfId="1" applyFont="1" applyFill="1" applyBorder="1" applyAlignment="1" applyProtection="1">
      <alignment horizontal="center"/>
    </xf>
    <xf numFmtId="3" fontId="19" fillId="0" borderId="0" xfId="1" applyNumberFormat="1" applyFont="1" applyFill="1" applyAlignment="1"/>
    <xf numFmtId="3" fontId="19" fillId="0" borderId="0" xfId="1" applyNumberFormat="1" applyFont="1" applyFill="1" applyAlignment="1" applyProtection="1">
      <alignment horizontal="left"/>
    </xf>
    <xf numFmtId="164" fontId="19" fillId="0" borderId="0" xfId="1" applyNumberFormat="1" applyFont="1" applyFill="1" applyAlignment="1"/>
    <xf numFmtId="164" fontId="20" fillId="0" borderId="0" xfId="1" applyNumberFormat="1" applyFont="1" applyFill="1" applyAlignment="1"/>
    <xf numFmtId="3" fontId="20" fillId="0" borderId="0" xfId="1" applyNumberFormat="1" applyFont="1" applyFill="1" applyAlignment="1" applyProtection="1">
      <alignment horizontal="left"/>
    </xf>
    <xf numFmtId="3" fontId="20" fillId="0" borderId="0" xfId="1" quotePrefix="1" applyNumberFormat="1" applyFont="1" applyFill="1" applyAlignment="1" applyProtection="1">
      <alignment horizontal="left"/>
    </xf>
    <xf numFmtId="3" fontId="19" fillId="0" borderId="0" xfId="1" quotePrefix="1" applyNumberFormat="1" applyFont="1" applyFill="1" applyAlignment="1" applyProtection="1">
      <alignment horizontal="left"/>
    </xf>
    <xf numFmtId="3" fontId="20" fillId="0" borderId="0" xfId="1" applyNumberFormat="1" applyFont="1" applyFill="1" applyAlignment="1"/>
    <xf numFmtId="0" fontId="19" fillId="0" borderId="14" xfId="1" applyFont="1" applyFill="1" applyBorder="1" applyAlignment="1" applyProtection="1">
      <alignment horizontal="left"/>
    </xf>
    <xf numFmtId="164" fontId="19" fillId="0" borderId="14" xfId="1" applyNumberFormat="1" applyFont="1" applyFill="1" applyBorder="1" applyAlignment="1"/>
    <xf numFmtId="164" fontId="19" fillId="0" borderId="0" xfId="1" applyNumberFormat="1" applyFont="1" applyFill="1" applyBorder="1" applyAlignment="1"/>
    <xf numFmtId="0" fontId="19" fillId="33" borderId="0" xfId="1" applyFont="1" applyFill="1" applyAlignment="1"/>
    <xf numFmtId="3" fontId="19" fillId="33" borderId="0" xfId="2" applyNumberFormat="1" applyFont="1" applyFill="1" applyAlignment="1" applyProtection="1">
      <alignment horizontal="right"/>
    </xf>
    <xf numFmtId="0" fontId="19" fillId="0" borderId="0" xfId="0" applyFont="1" applyFill="1" applyAlignment="1" applyProtection="1">
      <alignment horizontal="left"/>
    </xf>
    <xf numFmtId="0" fontId="20" fillId="57" borderId="0" xfId="1" applyFont="1" applyFill="1" applyAlignment="1"/>
    <xf numFmtId="0" fontId="19" fillId="57" borderId="0" xfId="1" applyFont="1" applyFill="1" applyAlignment="1"/>
    <xf numFmtId="0" fontId="19" fillId="0" borderId="10" xfId="1" applyFont="1" applyFill="1" applyBorder="1" applyAlignment="1" applyProtection="1">
      <alignment horizontal="center" vertical="center" wrapText="1"/>
    </xf>
    <xf numFmtId="0" fontId="19" fillId="0" borderId="12" xfId="1" applyFont="1" applyFill="1" applyBorder="1" applyAlignment="1" applyProtection="1">
      <alignment horizontal="center" vertical="center" wrapText="1"/>
    </xf>
    <xf numFmtId="0" fontId="19" fillId="0" borderId="13" xfId="1" applyFont="1" applyFill="1" applyBorder="1" applyAlignment="1" applyProtection="1">
      <alignment horizontal="center" vertical="center" wrapText="1"/>
    </xf>
    <xf numFmtId="0" fontId="19" fillId="0" borderId="11" xfId="1" applyFont="1" applyFill="1" applyBorder="1" applyAlignment="1" applyProtection="1">
      <alignment horizontal="center"/>
    </xf>
    <xf numFmtId="0" fontId="19" fillId="0" borderId="11" xfId="1" applyFont="1" applyFill="1" applyBorder="1" applyAlignment="1">
      <alignment horizontal="center"/>
    </xf>
  </cellXfs>
  <cellStyles count="42766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2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1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2"/>
  <sheetViews>
    <sheetView showGridLines="0" tabSelected="1" zoomScale="70" zoomScaleNormal="70" workbookViewId="0">
      <selection activeCell="N27" sqref="N27"/>
    </sheetView>
  </sheetViews>
  <sheetFormatPr baseColWidth="10" defaultColWidth="11" defaultRowHeight="12.75"/>
  <cols>
    <col min="1" max="1" width="2.85546875" style="2" customWidth="1"/>
    <col min="2" max="2" width="48.7109375" style="2" customWidth="1"/>
    <col min="3" max="3" width="9.42578125" style="2" bestFit="1" customWidth="1"/>
    <col min="4" max="4" width="11.42578125" style="2" bestFit="1" customWidth="1"/>
    <col min="5" max="5" width="10.5703125" style="2" bestFit="1" customWidth="1"/>
    <col min="6" max="6" width="9" style="2" customWidth="1"/>
    <col min="7" max="7" width="11.42578125" style="2" bestFit="1" customWidth="1"/>
    <col min="8" max="8" width="10.5703125" style="2" bestFit="1" customWidth="1"/>
    <col min="9" max="9" width="9.5703125" style="2" customWidth="1"/>
    <col min="10" max="10" width="11.42578125" style="2" bestFit="1" customWidth="1"/>
    <col min="11" max="11" width="10.5703125" style="2" bestFit="1" customWidth="1"/>
    <col min="12" max="12" width="11" style="2" customWidth="1"/>
    <col min="13" max="14" width="9.7109375" style="2" customWidth="1"/>
    <col min="15" max="15" width="11" style="2" customWidth="1"/>
    <col min="16" max="16384" width="11" style="2"/>
  </cols>
  <sheetData>
    <row r="1" spans="2:15" s="1" customFormat="1"/>
    <row r="2" spans="2:15">
      <c r="B2" s="3" t="s">
        <v>77</v>
      </c>
    </row>
    <row r="3" spans="2:15">
      <c r="B3" s="4" t="s">
        <v>0</v>
      </c>
    </row>
    <row r="4" spans="2:15" ht="4.5" customHeight="1">
      <c r="C4" s="5"/>
      <c r="D4" s="6"/>
      <c r="E4" s="6"/>
      <c r="F4" s="6"/>
      <c r="G4" s="7"/>
      <c r="H4" s="5"/>
      <c r="I4" s="5"/>
      <c r="J4" s="5"/>
      <c r="K4" s="5"/>
      <c r="L4" s="5"/>
      <c r="M4" s="5"/>
      <c r="N4" s="5"/>
      <c r="O4" s="5"/>
    </row>
    <row r="5" spans="2:15" ht="15" customHeight="1">
      <c r="B5" s="27" t="s">
        <v>1</v>
      </c>
      <c r="C5" s="30" t="s">
        <v>2</v>
      </c>
      <c r="D5" s="30"/>
      <c r="E5" s="30"/>
      <c r="F5" s="30"/>
      <c r="G5" s="30"/>
      <c r="H5" s="30"/>
      <c r="I5" s="30"/>
      <c r="J5" s="30"/>
      <c r="K5" s="30"/>
      <c r="L5" s="8"/>
      <c r="M5" s="8"/>
      <c r="N5" s="8"/>
      <c r="O5" s="8"/>
    </row>
    <row r="6" spans="2:15">
      <c r="B6" s="28"/>
      <c r="C6" s="30" t="s">
        <v>3</v>
      </c>
      <c r="D6" s="30"/>
      <c r="E6" s="30"/>
      <c r="F6" s="30" t="s">
        <v>4</v>
      </c>
      <c r="G6" s="30"/>
      <c r="H6" s="30"/>
      <c r="I6" s="31" t="s">
        <v>5</v>
      </c>
      <c r="J6" s="31"/>
      <c r="K6" s="31"/>
      <c r="L6" s="9"/>
      <c r="M6" s="9"/>
      <c r="N6" s="9"/>
      <c r="O6" s="9"/>
    </row>
    <row r="7" spans="2:15">
      <c r="B7" s="29"/>
      <c r="C7" s="10" t="s">
        <v>3</v>
      </c>
      <c r="D7" s="10" t="s">
        <v>6</v>
      </c>
      <c r="E7" s="10" t="s">
        <v>7</v>
      </c>
      <c r="F7" s="10" t="s">
        <v>3</v>
      </c>
      <c r="G7" s="10" t="s">
        <v>6</v>
      </c>
      <c r="H7" s="10" t="s">
        <v>7</v>
      </c>
      <c r="I7" s="10" t="s">
        <v>3</v>
      </c>
      <c r="J7" s="10" t="s">
        <v>6</v>
      </c>
      <c r="K7" s="10" t="s">
        <v>7</v>
      </c>
      <c r="L7" s="8"/>
      <c r="M7" s="8"/>
      <c r="N7" s="8"/>
      <c r="O7" s="8"/>
    </row>
    <row r="8" spans="2:15" ht="4.5" customHeight="1"/>
    <row r="9" spans="2:15">
      <c r="B9" s="25" t="s">
        <v>3</v>
      </c>
      <c r="C9" s="26"/>
      <c r="D9" s="26"/>
      <c r="E9" s="26"/>
      <c r="F9" s="26"/>
      <c r="G9" s="26"/>
      <c r="H9" s="26"/>
      <c r="I9" s="26"/>
      <c r="J9" s="26"/>
      <c r="K9" s="26"/>
    </row>
    <row r="10" spans="2:15" s="11" customFormat="1">
      <c r="B10" s="12" t="s">
        <v>8</v>
      </c>
      <c r="C10" s="13">
        <f t="shared" ref="C10:C64" si="0">D10+E10</f>
        <v>17</v>
      </c>
      <c r="D10" s="13">
        <f>G10+J10</f>
        <v>7</v>
      </c>
      <c r="E10" s="13">
        <f>H10+K10</f>
        <v>10</v>
      </c>
      <c r="F10" s="13">
        <f t="shared" ref="F10:F64" si="1">G10+H10</f>
        <v>17</v>
      </c>
      <c r="G10" s="13">
        <f>SUMIFS(G67:G268,B67:B268,"Administración bancaria*")</f>
        <v>7</v>
      </c>
      <c r="H10" s="13">
        <f>SUMIFS(H67:H268,B67:B268,"Administración bancaria*")</f>
        <v>10</v>
      </c>
      <c r="I10" s="13">
        <f t="shared" ref="I10:I64" si="2">J10+K10</f>
        <v>0</v>
      </c>
      <c r="J10" s="13">
        <f>SUMIFS(J67:J268,B67:B268,"Administración bancaria*")</f>
        <v>0</v>
      </c>
      <c r="K10" s="13">
        <f>SUMIFS(K67:K268,B67:B268,"Administración bancaria*")</f>
        <v>0</v>
      </c>
      <c r="L10" s="14"/>
      <c r="M10" s="14"/>
      <c r="N10" s="14"/>
      <c r="O10" s="14"/>
    </row>
    <row r="11" spans="2:15" s="11" customFormat="1">
      <c r="B11" s="12" t="s">
        <v>9</v>
      </c>
      <c r="C11" s="13">
        <f t="shared" si="0"/>
        <v>22</v>
      </c>
      <c r="D11" s="13">
        <f t="shared" ref="D11:E64" si="3">G11+J11</f>
        <v>6</v>
      </c>
      <c r="E11" s="13">
        <f t="shared" si="3"/>
        <v>16</v>
      </c>
      <c r="F11" s="13">
        <f t="shared" si="1"/>
        <v>22</v>
      </c>
      <c r="G11" s="13">
        <f>SUMIFS(G67:G268,B67:B268,"Administración de cooperativa*")</f>
        <v>6</v>
      </c>
      <c r="H11" s="13">
        <f>SUMIFS(H67:H268,B67:B268,"Administración de cooperativa*")</f>
        <v>16</v>
      </c>
      <c r="I11" s="13">
        <f t="shared" si="2"/>
        <v>0</v>
      </c>
      <c r="J11" s="13">
        <f>SUMIFS(J67:J268,B67:B268,"Administración de cooperativa*")</f>
        <v>0</v>
      </c>
      <c r="K11" s="13">
        <f>SUMIFS(K67:K268,B67:B268,"Administración de cooperativa*")</f>
        <v>0</v>
      </c>
      <c r="L11" s="14"/>
      <c r="M11" s="14"/>
      <c r="N11" s="14"/>
      <c r="O11" s="14"/>
    </row>
    <row r="12" spans="2:15" s="11" customFormat="1">
      <c r="B12" s="12" t="s">
        <v>10</v>
      </c>
      <c r="C12" s="13">
        <f t="shared" si="0"/>
        <v>22</v>
      </c>
      <c r="D12" s="13">
        <f t="shared" si="3"/>
        <v>6</v>
      </c>
      <c r="E12" s="13">
        <f t="shared" si="3"/>
        <v>16</v>
      </c>
      <c r="F12" s="13">
        <f t="shared" si="1"/>
        <v>22</v>
      </c>
      <c r="G12" s="13">
        <f>SUMIFS(G67:G268,B67:B268,"Administración de empresa*")</f>
        <v>6</v>
      </c>
      <c r="H12" s="13">
        <f>SUMIFS(H67:H268,B67:B268,"Administración de empresa*")</f>
        <v>16</v>
      </c>
      <c r="I12" s="13">
        <f t="shared" si="2"/>
        <v>0</v>
      </c>
      <c r="J12" s="13">
        <f>SUMIFS(J67:J268,B67:B268,"Administración de empresa*")</f>
        <v>0</v>
      </c>
      <c r="K12" s="13">
        <f>SUMIFS(K67:K268,B67:B268,"Administración de empresa*")</f>
        <v>0</v>
      </c>
      <c r="L12" s="14"/>
      <c r="M12" s="14"/>
      <c r="N12" s="14"/>
      <c r="O12" s="14"/>
    </row>
    <row r="13" spans="2:15" s="11" customFormat="1">
      <c r="B13" s="12" t="s">
        <v>11</v>
      </c>
      <c r="C13" s="13">
        <f t="shared" si="0"/>
        <v>2</v>
      </c>
      <c r="D13" s="13">
        <f t="shared" si="3"/>
        <v>1</v>
      </c>
      <c r="E13" s="13">
        <f t="shared" si="3"/>
        <v>1</v>
      </c>
      <c r="F13" s="13">
        <f t="shared" si="1"/>
        <v>2</v>
      </c>
      <c r="G13" s="13">
        <f>SUMIFS(G67:G268,B67:B268,"Administración familiar*")</f>
        <v>1</v>
      </c>
      <c r="H13" s="13">
        <f>SUMIFS(H67:H268,B67:B268,"Administración familiar*")</f>
        <v>1</v>
      </c>
      <c r="I13" s="13">
        <f t="shared" si="2"/>
        <v>0</v>
      </c>
      <c r="J13" s="13">
        <f>SUMIFS(J67:J268,B67:B268,"Administración familiar*")</f>
        <v>0</v>
      </c>
      <c r="K13" s="13">
        <f>SUMIFS(K67:K268,B67:B268,"Administración familiar*")</f>
        <v>0</v>
      </c>
      <c r="L13" s="14"/>
      <c r="M13" s="14"/>
      <c r="N13" s="14"/>
      <c r="O13" s="14"/>
    </row>
    <row r="14" spans="2:15" s="11" customFormat="1">
      <c r="B14" s="12" t="s">
        <v>12</v>
      </c>
      <c r="C14" s="13">
        <f t="shared" si="0"/>
        <v>92</v>
      </c>
      <c r="D14" s="13">
        <f t="shared" si="3"/>
        <v>34</v>
      </c>
      <c r="E14" s="13">
        <f t="shared" si="3"/>
        <v>58</v>
      </c>
      <c r="F14" s="13">
        <f t="shared" si="1"/>
        <v>92</v>
      </c>
      <c r="G14" s="13">
        <f>SUMIFS(G67:G268,B67:B268,"Administración financiera*")</f>
        <v>34</v>
      </c>
      <c r="H14" s="13">
        <f>SUMIFS(H67:H268,B67:B268,"Administración financiera*")</f>
        <v>58</v>
      </c>
      <c r="I14" s="13">
        <f t="shared" si="2"/>
        <v>0</v>
      </c>
      <c r="J14" s="13">
        <f>SUMIFS(J67:J268,B67:B268,"Administración financiera*")</f>
        <v>0</v>
      </c>
      <c r="K14" s="13">
        <f>SUMIFS(K67:K268,B67:B268,"Administración financiera*")</f>
        <v>0</v>
      </c>
      <c r="L14" s="14"/>
      <c r="M14" s="14"/>
      <c r="N14" s="14"/>
      <c r="O14" s="14"/>
    </row>
    <row r="15" spans="2:15" s="11" customFormat="1">
      <c r="B15" s="12" t="s">
        <v>13</v>
      </c>
      <c r="C15" s="13">
        <f t="shared" si="0"/>
        <v>7</v>
      </c>
      <c r="D15" s="13">
        <f t="shared" si="3"/>
        <v>6</v>
      </c>
      <c r="E15" s="13">
        <f t="shared" si="3"/>
        <v>1</v>
      </c>
      <c r="F15" s="13">
        <f t="shared" si="1"/>
        <v>7</v>
      </c>
      <c r="G15" s="13">
        <f>SUMIFS(G67:G268,B67:B268,"Albañilería*")</f>
        <v>6</v>
      </c>
      <c r="H15" s="13">
        <f>SUMIFS(H67:H268,B67:B268,"Albañilería*")</f>
        <v>1</v>
      </c>
      <c r="I15" s="13">
        <f t="shared" si="2"/>
        <v>0</v>
      </c>
      <c r="J15" s="13">
        <f>SUMIFS(J67:J268,B67:B268,"Albañilería*")</f>
        <v>0</v>
      </c>
      <c r="K15" s="13">
        <f>SUMIFS(K67:K268,B67:B268,"Albañilería*")</f>
        <v>0</v>
      </c>
      <c r="L15" s="14"/>
      <c r="M15" s="14"/>
      <c r="N15" s="14"/>
      <c r="O15" s="14"/>
    </row>
    <row r="16" spans="2:15" s="11" customFormat="1">
      <c r="B16" s="12" t="s">
        <v>14</v>
      </c>
      <c r="C16" s="13">
        <f t="shared" si="0"/>
        <v>544</v>
      </c>
      <c r="D16" s="13">
        <f t="shared" si="3"/>
        <v>113</v>
      </c>
      <c r="E16" s="13">
        <f t="shared" si="3"/>
        <v>431</v>
      </c>
      <c r="F16" s="13">
        <f t="shared" si="1"/>
        <v>536</v>
      </c>
      <c r="G16" s="13">
        <f>SUMIFS(G67:G268,B67:B268,"Arte culinario/Cocina*")</f>
        <v>113</v>
      </c>
      <c r="H16" s="13">
        <f>SUMIFS(H67:H268,B67:B268,"Arte culinario/Cocina*")</f>
        <v>423</v>
      </c>
      <c r="I16" s="13">
        <f t="shared" si="2"/>
        <v>8</v>
      </c>
      <c r="J16" s="13">
        <f>SUMIFS(J67:J268,B67:B268,"Arte culinario/Cocina*")</f>
        <v>0</v>
      </c>
      <c r="K16" s="13">
        <f>SUMIFS(K67:K268,B67:B268,"Arte culinario/Cocina*")</f>
        <v>8</v>
      </c>
      <c r="L16" s="14"/>
      <c r="M16" s="14"/>
      <c r="N16" s="14"/>
      <c r="O16" s="14"/>
    </row>
    <row r="17" spans="2:15" s="11" customFormat="1">
      <c r="B17" s="12" t="s">
        <v>15</v>
      </c>
      <c r="C17" s="13">
        <f t="shared" si="0"/>
        <v>3</v>
      </c>
      <c r="D17" s="13">
        <f t="shared" si="3"/>
        <v>0</v>
      </c>
      <c r="E17" s="13">
        <f t="shared" si="3"/>
        <v>3</v>
      </c>
      <c r="F17" s="13">
        <f t="shared" si="1"/>
        <v>3</v>
      </c>
      <c r="G17" s="13">
        <f>SUMIFS(G67:G268,B67:B268,"Artesanía*")</f>
        <v>0</v>
      </c>
      <c r="H17" s="13">
        <f>SUMIFS(H67:H268,B67:B268,"Artesanía*")</f>
        <v>3</v>
      </c>
      <c r="I17" s="13">
        <f t="shared" si="2"/>
        <v>0</v>
      </c>
      <c r="J17" s="13">
        <f>SUMIFS(J67:J268,B67:B268,"Artesanía*")</f>
        <v>0</v>
      </c>
      <c r="K17" s="13">
        <f>SUMIFS(K67:K268,B67:B268,"Artesanía*")</f>
        <v>0</v>
      </c>
      <c r="L17" s="14"/>
      <c r="M17" s="14"/>
      <c r="N17" s="14"/>
      <c r="O17" s="14"/>
    </row>
    <row r="18" spans="2:15" s="11" customFormat="1">
      <c r="B18" s="12" t="s">
        <v>16</v>
      </c>
      <c r="C18" s="13">
        <f t="shared" si="0"/>
        <v>1</v>
      </c>
      <c r="D18" s="13">
        <f t="shared" si="3"/>
        <v>1</v>
      </c>
      <c r="E18" s="13">
        <f t="shared" si="3"/>
        <v>0</v>
      </c>
      <c r="F18" s="13">
        <f t="shared" si="1"/>
        <v>1</v>
      </c>
      <c r="G18" s="13">
        <f>SUMIFS(G67:G268,B67:B268,"Auxiliar administrativo*")</f>
        <v>1</v>
      </c>
      <c r="H18" s="13">
        <f>SUMIFS(H67:H268,B67:B268,"Auxiliar administrativo*")</f>
        <v>0</v>
      </c>
      <c r="I18" s="13">
        <f t="shared" si="2"/>
        <v>0</v>
      </c>
      <c r="J18" s="13">
        <f>SUMIFS(J67:J268,B67:B268,"Auxiliar administrativo*")</f>
        <v>0</v>
      </c>
      <c r="K18" s="13">
        <f>SUMIFS(K67:K268,B67:B268,"Auxiliar administrativo*")</f>
        <v>0</v>
      </c>
      <c r="L18" s="14"/>
      <c r="M18" s="14"/>
      <c r="N18" s="14"/>
      <c r="O18" s="14"/>
    </row>
    <row r="19" spans="2:15" s="11" customFormat="1">
      <c r="B19" s="12" t="s">
        <v>17</v>
      </c>
      <c r="C19" s="13">
        <f t="shared" si="0"/>
        <v>8</v>
      </c>
      <c r="D19" s="13">
        <f t="shared" si="3"/>
        <v>2</v>
      </c>
      <c r="E19" s="13">
        <f t="shared" si="3"/>
        <v>6</v>
      </c>
      <c r="F19" s="13">
        <f t="shared" si="1"/>
        <v>8</v>
      </c>
      <c r="G19" s="13">
        <f>SUMIFS(G67:G268,B67:B268,"Auxiliar contable*")</f>
        <v>2</v>
      </c>
      <c r="H19" s="13">
        <f>SUMIFS(H67:H268,B67:B268,"Auxiliar contable*")</f>
        <v>6</v>
      </c>
      <c r="I19" s="13">
        <f t="shared" si="2"/>
        <v>0</v>
      </c>
      <c r="J19" s="13">
        <f>SUMIFS(J67:J268,B67:B268,"Auxiliar contable*")</f>
        <v>0</v>
      </c>
      <c r="K19" s="13">
        <f>SUMIFS(K67:K268,B67:B268,"Auxiliar contable*")</f>
        <v>0</v>
      </c>
      <c r="L19" s="14"/>
      <c r="M19" s="14"/>
      <c r="N19" s="14"/>
      <c r="O19" s="14"/>
    </row>
    <row r="20" spans="2:15" s="11" customFormat="1">
      <c r="B20" s="12" t="s">
        <v>18</v>
      </c>
      <c r="C20" s="13">
        <f t="shared" si="0"/>
        <v>17</v>
      </c>
      <c r="D20" s="13">
        <f t="shared" si="3"/>
        <v>0</v>
      </c>
      <c r="E20" s="13">
        <f t="shared" si="3"/>
        <v>17</v>
      </c>
      <c r="F20" s="13">
        <f t="shared" si="1"/>
        <v>17</v>
      </c>
      <c r="G20" s="13">
        <f>SUMIFS(G67:G268,B67:B268,"Bordado a maquina*")</f>
        <v>0</v>
      </c>
      <c r="H20" s="13">
        <f>SUMIFS(H67:H268,B67:B268,"Bordado a maquina*")</f>
        <v>17</v>
      </c>
      <c r="I20" s="13">
        <f t="shared" si="2"/>
        <v>0</v>
      </c>
      <c r="J20" s="13">
        <f>SUMIFS(J67:J268,B67:B268,"Bordado a maquina*")</f>
        <v>0</v>
      </c>
      <c r="K20" s="13">
        <f>SUMIFS(K67:K268,B67:B268,"Bordado a maquina*")</f>
        <v>0</v>
      </c>
      <c r="L20" s="14"/>
      <c r="M20" s="14"/>
      <c r="N20" s="14"/>
      <c r="O20" s="14"/>
    </row>
    <row r="21" spans="2:15" s="11" customFormat="1">
      <c r="B21" s="12" t="s">
        <v>19</v>
      </c>
      <c r="C21" s="13">
        <f t="shared" si="0"/>
        <v>15</v>
      </c>
      <c r="D21" s="13">
        <f t="shared" si="3"/>
        <v>6</v>
      </c>
      <c r="E21" s="13">
        <f t="shared" si="3"/>
        <v>9</v>
      </c>
      <c r="F21" s="13">
        <f t="shared" si="1"/>
        <v>15</v>
      </c>
      <c r="G21" s="13">
        <f>SUMIFS(G67:G268,B67:B268,"Cajero*")</f>
        <v>6</v>
      </c>
      <c r="H21" s="13">
        <f>SUMIFS(H67:H268,B67:B268,"Cajero*")</f>
        <v>9</v>
      </c>
      <c r="I21" s="13">
        <f t="shared" si="2"/>
        <v>0</v>
      </c>
      <c r="J21" s="13">
        <f>SUMIFS(J67:J268,B67:B268,"Cajero*")</f>
        <v>0</v>
      </c>
      <c r="K21" s="13">
        <f>SUMIFS(K67:K268,B67:B268,"Cajero*")</f>
        <v>0</v>
      </c>
      <c r="L21" s="14"/>
      <c r="M21" s="14"/>
      <c r="N21" s="14"/>
      <c r="O21" s="14"/>
    </row>
    <row r="22" spans="2:15" s="11" customFormat="1">
      <c r="B22" s="12" t="s">
        <v>20</v>
      </c>
      <c r="C22" s="13">
        <f t="shared" si="0"/>
        <v>25</v>
      </c>
      <c r="D22" s="13">
        <f t="shared" si="3"/>
        <v>4</v>
      </c>
      <c r="E22" s="13">
        <f t="shared" si="3"/>
        <v>21</v>
      </c>
      <c r="F22" s="13">
        <f t="shared" si="1"/>
        <v>16</v>
      </c>
      <c r="G22" s="13">
        <f>SUMIFS(G67:G268,B67:B268,"Camisería*")</f>
        <v>0</v>
      </c>
      <c r="H22" s="13">
        <f>SUMIFS(H67:H268,B67:B268,"Camisería*")</f>
        <v>16</v>
      </c>
      <c r="I22" s="13">
        <f t="shared" si="2"/>
        <v>9</v>
      </c>
      <c r="J22" s="13">
        <f>SUMIFS(J67:J268,B67:B268,"Camisería*")</f>
        <v>4</v>
      </c>
      <c r="K22" s="13">
        <f>SUMIFS(K67:K268,B67:B268,"Camisería*")</f>
        <v>5</v>
      </c>
      <c r="L22" s="14"/>
      <c r="M22" s="14"/>
      <c r="N22" s="14"/>
      <c r="O22" s="14"/>
    </row>
    <row r="23" spans="2:15" s="11" customFormat="1">
      <c r="B23" s="12" t="s">
        <v>21</v>
      </c>
      <c r="C23" s="13">
        <f t="shared" si="0"/>
        <v>17</v>
      </c>
      <c r="D23" s="13">
        <f t="shared" si="3"/>
        <v>14</v>
      </c>
      <c r="E23" s="13">
        <f t="shared" si="3"/>
        <v>3</v>
      </c>
      <c r="F23" s="13">
        <f t="shared" si="1"/>
        <v>17</v>
      </c>
      <c r="G23" s="13">
        <f>SUMIFS(G67:G268,B67:B268,"Carpintería*")</f>
        <v>14</v>
      </c>
      <c r="H23" s="13">
        <f>SUMIFS(H67:H268,B67:B268,"Carpintería*")</f>
        <v>3</v>
      </c>
      <c r="I23" s="13">
        <f t="shared" si="2"/>
        <v>0</v>
      </c>
      <c r="J23" s="13">
        <f>SUMIFS(J67:J268,B67:B268,"Carpintería*")</f>
        <v>0</v>
      </c>
      <c r="K23" s="13">
        <f>SUMIFS(K67:K268,B67:B268,"Carpintería*")</f>
        <v>0</v>
      </c>
      <c r="L23" s="14"/>
      <c r="M23" s="14"/>
      <c r="N23" s="14"/>
      <c r="O23" s="14"/>
    </row>
    <row r="24" spans="2:15" s="11" customFormat="1">
      <c r="B24" s="12" t="s">
        <v>22</v>
      </c>
      <c r="C24" s="13">
        <f t="shared" si="0"/>
        <v>1062</v>
      </c>
      <c r="D24" s="13">
        <f t="shared" si="3"/>
        <v>426</v>
      </c>
      <c r="E24" s="13">
        <f t="shared" si="3"/>
        <v>636</v>
      </c>
      <c r="F24" s="13">
        <f t="shared" si="1"/>
        <v>1052</v>
      </c>
      <c r="G24" s="13">
        <f>SUMIFS(G67:G268,B67:B268,"Computación*")</f>
        <v>418</v>
      </c>
      <c r="H24" s="13">
        <f>SUMIFS(H67:H268,B67:B268,"Computación*")</f>
        <v>634</v>
      </c>
      <c r="I24" s="13">
        <f t="shared" si="2"/>
        <v>10</v>
      </c>
      <c r="J24" s="13">
        <f>SUMIFS(J67:J268,B67:B268,"Computación*")</f>
        <v>8</v>
      </c>
      <c r="K24" s="13">
        <f>SUMIFS(K67:K268,B67:B268,"Computación*")</f>
        <v>2</v>
      </c>
      <c r="L24" s="14"/>
      <c r="M24" s="14"/>
      <c r="N24" s="14"/>
      <c r="O24" s="14"/>
    </row>
    <row r="25" spans="2:15" s="11" customFormat="1">
      <c r="B25" s="12" t="s">
        <v>23</v>
      </c>
      <c r="C25" s="13">
        <f t="shared" si="0"/>
        <v>9</v>
      </c>
      <c r="D25" s="13">
        <f t="shared" si="3"/>
        <v>0</v>
      </c>
      <c r="E25" s="13">
        <f t="shared" si="3"/>
        <v>9</v>
      </c>
      <c r="F25" s="13">
        <f t="shared" si="1"/>
        <v>9</v>
      </c>
      <c r="G25" s="13">
        <f>SUMIFS(G67:G268,B67:B268,"Confecciones*")</f>
        <v>0</v>
      </c>
      <c r="H25" s="13">
        <f>SUMIFS(H67:H268,B67:B268,"Confecciones*")</f>
        <v>9</v>
      </c>
      <c r="I25" s="13">
        <f t="shared" si="2"/>
        <v>0</v>
      </c>
      <c r="J25" s="13">
        <f>SUMIFS(J67:J268,B67:B268,"Confecciones*")</f>
        <v>0</v>
      </c>
      <c r="K25" s="13">
        <f>SUMIFS(K67:K268,B67:B268,"Confecciones*")</f>
        <v>0</v>
      </c>
      <c r="L25" s="14"/>
      <c r="M25" s="14"/>
      <c r="N25" s="14"/>
      <c r="O25" s="14"/>
    </row>
    <row r="26" spans="2:15" s="11" customFormat="1">
      <c r="B26" s="12" t="s">
        <v>24</v>
      </c>
      <c r="C26" s="13">
        <f t="shared" si="0"/>
        <v>48</v>
      </c>
      <c r="D26" s="13">
        <f t="shared" si="3"/>
        <v>4</v>
      </c>
      <c r="E26" s="13">
        <f t="shared" si="3"/>
        <v>44</v>
      </c>
      <c r="F26" s="13">
        <f t="shared" si="1"/>
        <v>48</v>
      </c>
      <c r="G26" s="13">
        <f>SUMIFS(G67:G268,B67:B268,"Confitería*")</f>
        <v>4</v>
      </c>
      <c r="H26" s="13">
        <f>SUMIFS(H67:H268,B67:B268,"Confitería*")</f>
        <v>44</v>
      </c>
      <c r="I26" s="13">
        <f t="shared" si="2"/>
        <v>0</v>
      </c>
      <c r="J26" s="13">
        <f>SUMIFS(J67:J268,B67:B268,"Confitería*")</f>
        <v>0</v>
      </c>
      <c r="K26" s="13">
        <f>SUMIFS(K67:K268,B67:B268,"Confitería*")</f>
        <v>0</v>
      </c>
      <c r="L26" s="14"/>
      <c r="M26" s="14"/>
      <c r="N26" s="14"/>
      <c r="O26" s="14"/>
    </row>
    <row r="27" spans="2:15" s="11" customFormat="1">
      <c r="B27" s="12" t="s">
        <v>25</v>
      </c>
      <c r="C27" s="13">
        <f t="shared" si="0"/>
        <v>632</v>
      </c>
      <c r="D27" s="13">
        <f t="shared" si="3"/>
        <v>18</v>
      </c>
      <c r="E27" s="13">
        <f t="shared" si="3"/>
        <v>614</v>
      </c>
      <c r="F27" s="13">
        <f t="shared" si="1"/>
        <v>578</v>
      </c>
      <c r="G27" s="13">
        <f>SUMIFS(G67:G268,B67:B268,"Corte y confección*")</f>
        <v>10</v>
      </c>
      <c r="H27" s="13">
        <f>SUMIFS(H67:H268,B67:B268,"Corte y confección*")</f>
        <v>568</v>
      </c>
      <c r="I27" s="13">
        <f t="shared" si="2"/>
        <v>54</v>
      </c>
      <c r="J27" s="13">
        <f>SUMIFS(J67:J268,B67:B268,"Corte y confección*")</f>
        <v>8</v>
      </c>
      <c r="K27" s="13">
        <f>SUMIFS(K67:K268,B67:B268,"Corte y confección*")</f>
        <v>46</v>
      </c>
      <c r="L27" s="14"/>
      <c r="M27" s="14"/>
      <c r="N27" s="14"/>
      <c r="O27" s="14"/>
    </row>
    <row r="28" spans="2:15" s="11" customFormat="1">
      <c r="B28" s="12" t="s">
        <v>26</v>
      </c>
      <c r="C28" s="13">
        <f t="shared" si="0"/>
        <v>483</v>
      </c>
      <c r="D28" s="13">
        <f t="shared" si="3"/>
        <v>9</v>
      </c>
      <c r="E28" s="13">
        <f t="shared" si="3"/>
        <v>474</v>
      </c>
      <c r="F28" s="13">
        <f t="shared" si="1"/>
        <v>483</v>
      </c>
      <c r="G28" s="13">
        <f>SUMIFS(G67:G268,B67:B268,"Cosmetología*")</f>
        <v>9</v>
      </c>
      <c r="H28" s="13">
        <f>SUMIFS(H67:H268,B67:B268,"Cosmetología*")</f>
        <v>474</v>
      </c>
      <c r="I28" s="13">
        <f t="shared" si="2"/>
        <v>0</v>
      </c>
      <c r="J28" s="13">
        <f>SUMIFS(J67:J268,B67:B268,"Cosmetología*")</f>
        <v>0</v>
      </c>
      <c r="K28" s="13">
        <f>SUMIFS(K67:K268,B67:B268,"Cosmetología*")</f>
        <v>0</v>
      </c>
      <c r="L28" s="14"/>
      <c r="M28" s="14"/>
      <c r="N28" s="14"/>
      <c r="O28" s="14"/>
    </row>
    <row r="29" spans="2:15" s="11" customFormat="1">
      <c r="B29" s="12" t="s">
        <v>27</v>
      </c>
      <c r="C29" s="13">
        <f t="shared" si="0"/>
        <v>46</v>
      </c>
      <c r="D29" s="13">
        <f t="shared" si="3"/>
        <v>0</v>
      </c>
      <c r="E29" s="13">
        <f t="shared" si="3"/>
        <v>46</v>
      </c>
      <c r="F29" s="13">
        <f t="shared" si="1"/>
        <v>46</v>
      </c>
      <c r="G29" s="13">
        <f>SUMIFS(G67:G268,B67:B268,"Cotillón*")</f>
        <v>0</v>
      </c>
      <c r="H29" s="13">
        <f>SUMIFS(H67:H268,B67:B268,"Cotillón*")</f>
        <v>46</v>
      </c>
      <c r="I29" s="13">
        <f t="shared" si="2"/>
        <v>0</v>
      </c>
      <c r="J29" s="13">
        <f>SUMIFS(J67:J268,B67:B268,"Cotillón*")</f>
        <v>0</v>
      </c>
      <c r="K29" s="13">
        <f>SUMIFS(K67:K268,B67:B268,"Cotillón*")</f>
        <v>0</v>
      </c>
      <c r="L29" s="14"/>
      <c r="M29" s="14"/>
      <c r="N29" s="14"/>
      <c r="O29" s="14"/>
    </row>
    <row r="30" spans="2:15" s="11" customFormat="1">
      <c r="B30" s="12" t="s">
        <v>28</v>
      </c>
      <c r="C30" s="13">
        <f t="shared" si="0"/>
        <v>17</v>
      </c>
      <c r="D30" s="13">
        <f t="shared" si="3"/>
        <v>8</v>
      </c>
      <c r="E30" s="13">
        <f t="shared" si="3"/>
        <v>9</v>
      </c>
      <c r="F30" s="13">
        <f t="shared" si="1"/>
        <v>17</v>
      </c>
      <c r="G30" s="13">
        <f>SUMIFS(G67:G268,B67:B268,"Dactilografía computarizada*")</f>
        <v>8</v>
      </c>
      <c r="H30" s="13">
        <f>SUMIFS(H67:H268,B67:B268,"Dactilografía computarizada*")</f>
        <v>9</v>
      </c>
      <c r="I30" s="13">
        <f t="shared" si="2"/>
        <v>0</v>
      </c>
      <c r="J30" s="13">
        <f>SUMIFS(J67:J268,B67:B268,"Dactilografía computarizada*")</f>
        <v>0</v>
      </c>
      <c r="K30" s="13">
        <f>SUMIFS(K67:K268,B67:B268,"Dactilografía computarizada*")</f>
        <v>0</v>
      </c>
      <c r="L30" s="14"/>
      <c r="M30" s="14"/>
      <c r="N30" s="14"/>
      <c r="O30" s="14"/>
    </row>
    <row r="31" spans="2:15" s="11" customFormat="1">
      <c r="B31" s="12" t="s">
        <v>29</v>
      </c>
      <c r="C31" s="13">
        <f t="shared" si="0"/>
        <v>6</v>
      </c>
      <c r="D31" s="13">
        <f t="shared" si="3"/>
        <v>0</v>
      </c>
      <c r="E31" s="13">
        <f t="shared" si="3"/>
        <v>6</v>
      </c>
      <c r="F31" s="13">
        <f t="shared" si="1"/>
        <v>6</v>
      </c>
      <c r="G31" s="13">
        <f>SUMIFS(G67:G268,B67:B268,"Dibujo y pintura*")</f>
        <v>0</v>
      </c>
      <c r="H31" s="13">
        <f>SUMIFS(H67:H268,B67:B268,"Dibujo y pintura*")</f>
        <v>6</v>
      </c>
      <c r="I31" s="13">
        <f t="shared" si="2"/>
        <v>0</v>
      </c>
      <c r="J31" s="13">
        <f>SUMIFS(J67:J268,B67:B268,"Dibujo y pintura*")</f>
        <v>0</v>
      </c>
      <c r="K31" s="13">
        <f>SUMIFS(K67:K268,B67:B268,"Dibujo y pintura*")</f>
        <v>0</v>
      </c>
      <c r="L31" s="14"/>
      <c r="M31" s="14"/>
      <c r="N31" s="14"/>
      <c r="O31" s="14"/>
    </row>
    <row r="32" spans="2:15" s="11" customFormat="1">
      <c r="B32" s="12" t="s">
        <v>30</v>
      </c>
      <c r="C32" s="13">
        <f t="shared" si="0"/>
        <v>4</v>
      </c>
      <c r="D32" s="13">
        <f t="shared" si="3"/>
        <v>0</v>
      </c>
      <c r="E32" s="13">
        <f t="shared" si="3"/>
        <v>4</v>
      </c>
      <c r="F32" s="13">
        <f t="shared" si="1"/>
        <v>4</v>
      </c>
      <c r="G32" s="13">
        <f>SUMIFS(G67:G268,B67:B268,"Diseño de modas*")</f>
        <v>0</v>
      </c>
      <c r="H32" s="13">
        <f>SUMIFS(H67:H268,B67:B268,"Diseño de modas*")</f>
        <v>4</v>
      </c>
      <c r="I32" s="13">
        <f t="shared" si="2"/>
        <v>0</v>
      </c>
      <c r="J32" s="13">
        <f>SUMIFS(J67:J268,B67:B268,"Diseño de modas*")</f>
        <v>0</v>
      </c>
      <c r="K32" s="13">
        <f>SUMIFS(K67:K268,B67:B268,"Diseño de modas*")</f>
        <v>0</v>
      </c>
      <c r="L32" s="14"/>
      <c r="M32" s="14"/>
      <c r="N32" s="14"/>
      <c r="O32" s="14"/>
    </row>
    <row r="33" spans="2:15" s="11" customFormat="1">
      <c r="B33" s="12" t="s">
        <v>31</v>
      </c>
      <c r="C33" s="13">
        <f t="shared" si="0"/>
        <v>69</v>
      </c>
      <c r="D33" s="13">
        <f t="shared" si="3"/>
        <v>35</v>
      </c>
      <c r="E33" s="13">
        <f t="shared" si="3"/>
        <v>34</v>
      </c>
      <c r="F33" s="13">
        <f t="shared" si="1"/>
        <v>69</v>
      </c>
      <c r="G33" s="13">
        <f>SUMIFS(G67:G268,B67:B268,"Diseño gráfico/Diseño y producción gráfica*")</f>
        <v>35</v>
      </c>
      <c r="H33" s="13">
        <f>SUMIFS(H67:H268,B67:B268,"Diseño gráfico/Diseño y producción gráfica*")</f>
        <v>34</v>
      </c>
      <c r="I33" s="13">
        <f t="shared" si="2"/>
        <v>0</v>
      </c>
      <c r="J33" s="13">
        <f>SUMIFS(J67:J268,B67:B268,"Diseño gráfico/Diseño y producción gráfica*")</f>
        <v>0</v>
      </c>
      <c r="K33" s="13">
        <f>SUMIFS(K67:K268,B67:B268,"Diseño gráfico/Diseño y producción gráfica*")</f>
        <v>0</v>
      </c>
      <c r="L33" s="14"/>
      <c r="M33" s="14"/>
      <c r="N33" s="14"/>
      <c r="O33" s="14"/>
    </row>
    <row r="34" spans="2:15" s="11" customFormat="1">
      <c r="B34" s="12" t="s">
        <v>32</v>
      </c>
      <c r="C34" s="13">
        <f t="shared" si="0"/>
        <v>10</v>
      </c>
      <c r="D34" s="13">
        <f t="shared" si="3"/>
        <v>1</v>
      </c>
      <c r="E34" s="13">
        <f t="shared" si="3"/>
        <v>9</v>
      </c>
      <c r="F34" s="13">
        <f t="shared" si="1"/>
        <v>10</v>
      </c>
      <c r="G34" s="13">
        <f>SUMIFS(G67:G268,B67:B268,"Educación para el hogar*")</f>
        <v>1</v>
      </c>
      <c r="H34" s="13">
        <f>SUMIFS(H67:H268,B67:B268,"Educación para el hogar*")</f>
        <v>9</v>
      </c>
      <c r="I34" s="13">
        <f t="shared" si="2"/>
        <v>0</v>
      </c>
      <c r="J34" s="13">
        <f>SUMIFS(J67:J268,B67:B268,"Educación para el hogar*")</f>
        <v>0</v>
      </c>
      <c r="K34" s="13">
        <f>SUMIFS(K67:K268,B67:B268,"Educación para el hogar*")</f>
        <v>0</v>
      </c>
      <c r="L34" s="14"/>
      <c r="M34" s="14"/>
      <c r="N34" s="14"/>
      <c r="O34" s="14"/>
    </row>
    <row r="35" spans="2:15" s="11" customFormat="1">
      <c r="B35" s="12" t="s">
        <v>33</v>
      </c>
      <c r="C35" s="13">
        <f t="shared" si="0"/>
        <v>73</v>
      </c>
      <c r="D35" s="13">
        <f t="shared" si="3"/>
        <v>71</v>
      </c>
      <c r="E35" s="13">
        <f t="shared" si="3"/>
        <v>2</v>
      </c>
      <c r="F35" s="13">
        <f t="shared" si="1"/>
        <v>73</v>
      </c>
      <c r="G35" s="13">
        <f>SUMIFS(G67:G268,B67:B268,"Electricidad/Electricidad general básica*")</f>
        <v>71</v>
      </c>
      <c r="H35" s="13">
        <f>SUMIFS(H67:H268,B67:B268,"Electricidad/Electricidad general básica*")</f>
        <v>2</v>
      </c>
      <c r="I35" s="13">
        <f t="shared" si="2"/>
        <v>0</v>
      </c>
      <c r="J35" s="13">
        <f>SUMIFS(J67:J268,B67:B268,"Electricidad/Electricidad general básica*")</f>
        <v>0</v>
      </c>
      <c r="K35" s="13">
        <f>SUMIFS(K67:K268,B67:B268,"Electricidad/Electricidad general básica*")</f>
        <v>0</v>
      </c>
      <c r="L35" s="14"/>
      <c r="M35" s="14"/>
      <c r="N35" s="14"/>
      <c r="O35" s="14"/>
    </row>
    <row r="36" spans="2:15" s="11" customFormat="1">
      <c r="B36" s="12" t="s">
        <v>34</v>
      </c>
      <c r="C36" s="13">
        <f t="shared" si="0"/>
        <v>35</v>
      </c>
      <c r="D36" s="13">
        <f t="shared" si="3"/>
        <v>34</v>
      </c>
      <c r="E36" s="13">
        <f t="shared" si="3"/>
        <v>1</v>
      </c>
      <c r="F36" s="13">
        <f t="shared" si="1"/>
        <v>35</v>
      </c>
      <c r="G36" s="13">
        <f>SUMIFS(G67:G268,B67:B268,"Electromecánica*")</f>
        <v>34</v>
      </c>
      <c r="H36" s="13">
        <f>SUMIFS(H67:H268,B67:B268,"Electromecánica*")</f>
        <v>1</v>
      </c>
      <c r="I36" s="13">
        <f t="shared" si="2"/>
        <v>0</v>
      </c>
      <c r="J36" s="13">
        <f>SUMIFS(J67:J268,B67:B268,"Electromecánica*")</f>
        <v>0</v>
      </c>
      <c r="K36" s="13">
        <f>SUMIFS(K67:K268,B67:B268,"Electromecánica*")</f>
        <v>0</v>
      </c>
      <c r="L36" s="14"/>
      <c r="M36" s="14"/>
      <c r="N36" s="14"/>
      <c r="O36" s="14"/>
    </row>
    <row r="37" spans="2:15" s="11" customFormat="1">
      <c r="B37" s="12" t="s">
        <v>35</v>
      </c>
      <c r="C37" s="13">
        <f t="shared" si="0"/>
        <v>5</v>
      </c>
      <c r="D37" s="13">
        <f t="shared" si="3"/>
        <v>5</v>
      </c>
      <c r="E37" s="13">
        <f t="shared" si="3"/>
        <v>0</v>
      </c>
      <c r="F37" s="13">
        <f t="shared" si="1"/>
        <v>5</v>
      </c>
      <c r="G37" s="13">
        <f>SUMIFS(G67:G268,B67:B268,"Entrenamiento manual*")</f>
        <v>5</v>
      </c>
      <c r="H37" s="13">
        <f>SUMIFS(H67:H268,B67:B268,"Entrenamiento manual*")</f>
        <v>0</v>
      </c>
      <c r="I37" s="13">
        <f t="shared" si="2"/>
        <v>0</v>
      </c>
      <c r="J37" s="13">
        <f>SUMIFS(J67:J268,B67:B268,"Entrenamiento manual*")</f>
        <v>0</v>
      </c>
      <c r="K37" s="13">
        <f>SUMIFS(K67:K268,B67:B268,"Entrenamiento manual*")</f>
        <v>0</v>
      </c>
      <c r="L37" s="14"/>
      <c r="M37" s="14"/>
      <c r="N37" s="14"/>
      <c r="O37" s="14"/>
    </row>
    <row r="38" spans="2:15" s="11" customFormat="1">
      <c r="B38" s="12" t="s">
        <v>36</v>
      </c>
      <c r="C38" s="13">
        <f t="shared" si="0"/>
        <v>5</v>
      </c>
      <c r="D38" s="13">
        <f t="shared" si="3"/>
        <v>3</v>
      </c>
      <c r="E38" s="13">
        <f t="shared" si="3"/>
        <v>2</v>
      </c>
      <c r="F38" s="13">
        <f t="shared" si="1"/>
        <v>5</v>
      </c>
      <c r="G38" s="13">
        <f>SUMIFS(G67:G268,B67:B268,"Gestión gerencial/Gestión empresarial*")</f>
        <v>3</v>
      </c>
      <c r="H38" s="13">
        <f>SUMIFS(H67:H268,B67:B268,"Gestión gerencial/Gestión empresarial*")</f>
        <v>2</v>
      </c>
      <c r="I38" s="13">
        <f t="shared" si="2"/>
        <v>0</v>
      </c>
      <c r="J38" s="13">
        <f>SUMIFS(J67:J268,B67:B268,"Gestión gerencial/Gestión empresarial*")</f>
        <v>0</v>
      </c>
      <c r="K38" s="13">
        <f>SUMIFS(K67:K268,B67:B268,"Gestión gerencial/Gestión empresarial*")</f>
        <v>0</v>
      </c>
      <c r="L38" s="14"/>
      <c r="M38" s="14"/>
      <c r="N38" s="14"/>
      <c r="O38" s="14"/>
    </row>
    <row r="39" spans="2:15" s="11" customFormat="1">
      <c r="B39" s="12" t="s">
        <v>37</v>
      </c>
      <c r="C39" s="13">
        <f t="shared" si="0"/>
        <v>9</v>
      </c>
      <c r="D39" s="13">
        <f t="shared" si="3"/>
        <v>9</v>
      </c>
      <c r="E39" s="13">
        <f t="shared" si="3"/>
        <v>0</v>
      </c>
      <c r="F39" s="13">
        <f t="shared" si="1"/>
        <v>9</v>
      </c>
      <c r="G39" s="13">
        <f>SUMIFS(G67:G268,B67:B268,"Herrería*")</f>
        <v>9</v>
      </c>
      <c r="H39" s="13">
        <f>SUMIFS(H67:H268,B67:B268,"Herrería*")</f>
        <v>0</v>
      </c>
      <c r="I39" s="13">
        <f t="shared" si="2"/>
        <v>0</v>
      </c>
      <c r="J39" s="13">
        <f>SUMIFS(J67:J268,B67:B268,"Herrería*")</f>
        <v>0</v>
      </c>
      <c r="K39" s="13">
        <f>SUMIFS(K67:K268,B67:B268,"Herrería*")</f>
        <v>0</v>
      </c>
      <c r="L39" s="14"/>
      <c r="M39" s="14"/>
      <c r="N39" s="14"/>
      <c r="O39" s="14"/>
    </row>
    <row r="40" spans="2:15" s="11" customFormat="1">
      <c r="B40" s="12" t="s">
        <v>38</v>
      </c>
      <c r="C40" s="13">
        <f t="shared" si="0"/>
        <v>280</v>
      </c>
      <c r="D40" s="13">
        <f t="shared" si="3"/>
        <v>110</v>
      </c>
      <c r="E40" s="13">
        <f t="shared" si="3"/>
        <v>170</v>
      </c>
      <c r="F40" s="13">
        <f t="shared" si="1"/>
        <v>280</v>
      </c>
      <c r="G40" s="13">
        <f>SUMIFS(G67:G268,B67:B268,"Informática (Ing. de software/Técn. Base de datos*")</f>
        <v>110</v>
      </c>
      <c r="H40" s="13">
        <f>SUMIFS(H67:H268,B67:B268,"Informática (Ing. de software/Técn. Base de datos*")</f>
        <v>170</v>
      </c>
      <c r="I40" s="13">
        <f t="shared" si="2"/>
        <v>0</v>
      </c>
      <c r="J40" s="13">
        <f>SUMIFS(J67:J268,B67:B268,"Informática (Ing. de software/Técn. Base de datos*")</f>
        <v>0</v>
      </c>
      <c r="K40" s="13">
        <f>SUMIFS(K67:K268,B67:B268,"Informática (Ing. de software/Técn. Base de datos*")</f>
        <v>0</v>
      </c>
      <c r="L40" s="14"/>
      <c r="M40" s="14"/>
      <c r="N40" s="14"/>
      <c r="O40" s="14"/>
    </row>
    <row r="41" spans="2:15" s="11" customFormat="1">
      <c r="B41" s="12" t="s">
        <v>39</v>
      </c>
      <c r="C41" s="13">
        <f t="shared" si="0"/>
        <v>855</v>
      </c>
      <c r="D41" s="13">
        <f t="shared" si="3"/>
        <v>338</v>
      </c>
      <c r="E41" s="13">
        <f t="shared" si="3"/>
        <v>517</v>
      </c>
      <c r="F41" s="13">
        <f t="shared" si="1"/>
        <v>855</v>
      </c>
      <c r="G41" s="13">
        <f>SUMIFS(G67:G268,B67:B268,"Informática educativa*")</f>
        <v>338</v>
      </c>
      <c r="H41" s="13">
        <f>SUMIFS(H67:H268,B67:B268,"Informática educativa*")</f>
        <v>517</v>
      </c>
      <c r="I41" s="13">
        <f t="shared" si="2"/>
        <v>0</v>
      </c>
      <c r="J41" s="13">
        <f>SUMIFS(J67:J268,B67:B268,"Informática educativa*")</f>
        <v>0</v>
      </c>
      <c r="K41" s="13">
        <f>SUMIFS(K67:K268,B67:B268,"Informática educativa*")</f>
        <v>0</v>
      </c>
      <c r="L41" s="14"/>
      <c r="M41" s="14"/>
      <c r="N41" s="14"/>
      <c r="O41" s="14"/>
    </row>
    <row r="42" spans="2:15" s="11" customFormat="1">
      <c r="B42" s="12" t="s">
        <v>40</v>
      </c>
      <c r="C42" s="13">
        <f t="shared" si="0"/>
        <v>490</v>
      </c>
      <c r="D42" s="13">
        <f t="shared" si="3"/>
        <v>190</v>
      </c>
      <c r="E42" s="13">
        <f t="shared" si="3"/>
        <v>300</v>
      </c>
      <c r="F42" s="13">
        <f t="shared" si="1"/>
        <v>490</v>
      </c>
      <c r="G42" s="13">
        <f>SUMIFS(G67:G268,B67:B268,"Inglés*")</f>
        <v>190</v>
      </c>
      <c r="H42" s="13">
        <f>SUMIFS(H67:H268,B67:B268,"Inglés*")</f>
        <v>300</v>
      </c>
      <c r="I42" s="13">
        <f t="shared" si="2"/>
        <v>0</v>
      </c>
      <c r="J42" s="13">
        <f>SUMIFS(J67:J268,B67:B268,"Inglés*")</f>
        <v>0</v>
      </c>
      <c r="K42" s="13">
        <f>SUMIFS(K67:K268,B67:B268,"Inglés*")</f>
        <v>0</v>
      </c>
      <c r="L42" s="14"/>
      <c r="M42" s="14"/>
      <c r="N42" s="14"/>
      <c r="O42" s="14"/>
    </row>
    <row r="43" spans="2:15" s="11" customFormat="1">
      <c r="B43" s="12" t="s">
        <v>41</v>
      </c>
      <c r="C43" s="13">
        <f t="shared" si="0"/>
        <v>6</v>
      </c>
      <c r="D43" s="13">
        <f t="shared" si="3"/>
        <v>3</v>
      </c>
      <c r="E43" s="13">
        <f t="shared" si="3"/>
        <v>3</v>
      </c>
      <c r="F43" s="13">
        <f t="shared" si="1"/>
        <v>6</v>
      </c>
      <c r="G43" s="13">
        <f>SUMIFS(G67:G268,B67:B268,"Jardinería*")</f>
        <v>3</v>
      </c>
      <c r="H43" s="13">
        <f>SUMIFS(H67:H268,B67:B268,"Jardinería*")</f>
        <v>3</v>
      </c>
      <c r="I43" s="13">
        <f t="shared" si="2"/>
        <v>0</v>
      </c>
      <c r="J43" s="13">
        <f>SUMIFS(J67:J268,B67:B268,"Jardinería*")</f>
        <v>0</v>
      </c>
      <c r="K43" s="13">
        <f>SUMIFS(K67:K268,B67:B268,"Jardinería*")</f>
        <v>0</v>
      </c>
      <c r="L43" s="14"/>
      <c r="M43" s="14"/>
      <c r="N43" s="14"/>
      <c r="O43" s="14"/>
    </row>
    <row r="44" spans="2:15" s="11" customFormat="1">
      <c r="B44" s="12" t="s">
        <v>42</v>
      </c>
      <c r="C44" s="13">
        <f t="shared" si="0"/>
        <v>156</v>
      </c>
      <c r="D44" s="13">
        <f t="shared" si="3"/>
        <v>5</v>
      </c>
      <c r="E44" s="13">
        <f t="shared" si="3"/>
        <v>151</v>
      </c>
      <c r="F44" s="13">
        <f t="shared" si="1"/>
        <v>156</v>
      </c>
      <c r="G44" s="13">
        <f>SUMIFS(G67:G268,B67:B268,"Manicura")</f>
        <v>5</v>
      </c>
      <c r="H44" s="13">
        <f>SUMIFS(H67:H268,B67:B268,"Manicura")</f>
        <v>151</v>
      </c>
      <c r="I44" s="13">
        <f t="shared" si="2"/>
        <v>0</v>
      </c>
      <c r="J44" s="13">
        <f>SUMIFS(J67:J268,B67:B268,"Manicura")</f>
        <v>0</v>
      </c>
      <c r="K44" s="13">
        <f>SUMIFS(K67:K268,B67:B268,"Manicura")</f>
        <v>0</v>
      </c>
      <c r="L44" s="14"/>
      <c r="M44" s="14"/>
      <c r="N44" s="14"/>
      <c r="O44" s="14"/>
    </row>
    <row r="45" spans="2:15" s="11" customFormat="1">
      <c r="B45" s="12" t="s">
        <v>43</v>
      </c>
      <c r="C45" s="13">
        <f t="shared" si="0"/>
        <v>225</v>
      </c>
      <c r="D45" s="13">
        <f t="shared" si="3"/>
        <v>1</v>
      </c>
      <c r="E45" s="13">
        <f t="shared" si="3"/>
        <v>224</v>
      </c>
      <c r="F45" s="13">
        <f t="shared" si="1"/>
        <v>225</v>
      </c>
      <c r="G45" s="13">
        <f>SUMIFS(G67:G268,B67:B268,"Manicura y pedicura")</f>
        <v>1</v>
      </c>
      <c r="H45" s="13">
        <f>SUMIFS(H67:H268,B67:B268,"Manicura y pedicura")</f>
        <v>224</v>
      </c>
      <c r="I45" s="13">
        <f t="shared" si="2"/>
        <v>0</v>
      </c>
      <c r="J45" s="13">
        <f>SUMIFS(J67:J268,B67:B268,"Manicura y pedicura")</f>
        <v>0</v>
      </c>
      <c r="K45" s="13">
        <f>SUMIFS(K67:K268,B67:B268,"Manicura y pedicura")</f>
        <v>0</v>
      </c>
      <c r="L45" s="14"/>
      <c r="M45" s="14"/>
      <c r="N45" s="14"/>
      <c r="O45" s="14"/>
    </row>
    <row r="46" spans="2:15" s="11" customFormat="1">
      <c r="B46" s="12" t="s">
        <v>44</v>
      </c>
      <c r="C46" s="13">
        <f t="shared" si="0"/>
        <v>5</v>
      </c>
      <c r="D46" s="13">
        <f t="shared" si="3"/>
        <v>5</v>
      </c>
      <c r="E46" s="13">
        <f t="shared" si="3"/>
        <v>0</v>
      </c>
      <c r="F46" s="13">
        <f t="shared" si="1"/>
        <v>5</v>
      </c>
      <c r="G46" s="13">
        <f>SUMIFS(G67:G268,B67:B268,"Mantenimiento de PC")</f>
        <v>5</v>
      </c>
      <c r="H46" s="13">
        <f>SUMIFS(H67:H268,B67:B268,"Mantenimiento de PC")</f>
        <v>0</v>
      </c>
      <c r="I46" s="13">
        <f t="shared" si="2"/>
        <v>0</v>
      </c>
      <c r="J46" s="13">
        <f>SUMIFS(J67:J268,B67:B268,"Mantenimiento de PC")</f>
        <v>0</v>
      </c>
      <c r="K46" s="13">
        <f>SUMIFS(K67:K268,B67:B268,"Mantenimiento de PC")</f>
        <v>0</v>
      </c>
      <c r="L46" s="14"/>
      <c r="M46" s="14"/>
      <c r="N46" s="14"/>
      <c r="O46" s="14"/>
    </row>
    <row r="47" spans="2:15" s="11" customFormat="1">
      <c r="B47" s="12" t="s">
        <v>45</v>
      </c>
      <c r="C47" s="13">
        <f t="shared" si="0"/>
        <v>263</v>
      </c>
      <c r="D47" s="13">
        <f t="shared" si="3"/>
        <v>22</v>
      </c>
      <c r="E47" s="13">
        <f t="shared" si="3"/>
        <v>241</v>
      </c>
      <c r="F47" s="13">
        <f t="shared" si="1"/>
        <v>219</v>
      </c>
      <c r="G47" s="13">
        <f>SUMIFS(G67:G268,B67:B268,"Manualidades")</f>
        <v>15</v>
      </c>
      <c r="H47" s="13">
        <f>SUMIFS(H67:H268,B67:B268,"Manualidades")</f>
        <v>204</v>
      </c>
      <c r="I47" s="13">
        <f t="shared" si="2"/>
        <v>44</v>
      </c>
      <c r="J47" s="13">
        <f>SUMIFS(J67:J268,B67:B268,"Manualidades")</f>
        <v>7</v>
      </c>
      <c r="K47" s="13">
        <f>SUMIFS(K67:K268,B67:B268,"Manualidades")</f>
        <v>37</v>
      </c>
      <c r="L47" s="14"/>
      <c r="M47" s="14"/>
      <c r="N47" s="14"/>
      <c r="O47" s="14"/>
    </row>
    <row r="48" spans="2:15" s="11" customFormat="1">
      <c r="B48" s="12" t="s">
        <v>46</v>
      </c>
      <c r="C48" s="13">
        <f t="shared" si="0"/>
        <v>66</v>
      </c>
      <c r="D48" s="13">
        <f t="shared" si="3"/>
        <v>0</v>
      </c>
      <c r="E48" s="13">
        <f t="shared" si="3"/>
        <v>66</v>
      </c>
      <c r="F48" s="13">
        <f t="shared" si="1"/>
        <v>66</v>
      </c>
      <c r="G48" s="13">
        <f>SUMIFS(G67:G268,B67:B268,"Maquillaje")</f>
        <v>0</v>
      </c>
      <c r="H48" s="13">
        <f>SUMIFS(H67:H268,B67:B268,"Maquillaje")</f>
        <v>66</v>
      </c>
      <c r="I48" s="13">
        <f t="shared" si="2"/>
        <v>0</v>
      </c>
      <c r="J48" s="13">
        <f>SUMIFS(J67:J268,B67:B268,"Maquillaje")</f>
        <v>0</v>
      </c>
      <c r="K48" s="13">
        <f>SUMIFS(K67:K268,B67:B268,"Maquillaje")</f>
        <v>0</v>
      </c>
      <c r="L48" s="14"/>
      <c r="M48" s="14"/>
      <c r="N48" s="14"/>
      <c r="O48" s="14"/>
    </row>
    <row r="49" spans="2:15" s="11" customFormat="1">
      <c r="B49" s="12" t="s">
        <v>47</v>
      </c>
      <c r="C49" s="13">
        <f t="shared" si="0"/>
        <v>191</v>
      </c>
      <c r="D49" s="13">
        <f t="shared" si="3"/>
        <v>6</v>
      </c>
      <c r="E49" s="13">
        <f t="shared" si="3"/>
        <v>185</v>
      </c>
      <c r="F49" s="13">
        <f t="shared" si="1"/>
        <v>191</v>
      </c>
      <c r="G49" s="13">
        <f>SUMIFS(G67:G268,B67:B268,"Masaje estético")</f>
        <v>6</v>
      </c>
      <c r="H49" s="13">
        <f>SUMIFS(H67:H268,B67:B268,"Masaje estético")</f>
        <v>185</v>
      </c>
      <c r="I49" s="13">
        <f t="shared" si="2"/>
        <v>0</v>
      </c>
      <c r="J49" s="13">
        <f>SUMIFS(J67:J268,B67:B268,"Masaje estético")</f>
        <v>0</v>
      </c>
      <c r="K49" s="13">
        <f>SUMIFS(K67:K268,B67:B268,"Masaje estético")</f>
        <v>0</v>
      </c>
      <c r="L49" s="14"/>
      <c r="M49" s="14"/>
      <c r="N49" s="14"/>
      <c r="O49" s="14"/>
    </row>
    <row r="50" spans="2:15" s="11" customFormat="1">
      <c r="B50" s="12" t="s">
        <v>48</v>
      </c>
      <c r="C50" s="13">
        <f t="shared" si="0"/>
        <v>5</v>
      </c>
      <c r="D50" s="13">
        <f t="shared" si="3"/>
        <v>2</v>
      </c>
      <c r="E50" s="13">
        <f t="shared" si="3"/>
        <v>3</v>
      </c>
      <c r="F50" s="13">
        <f t="shared" si="1"/>
        <v>5</v>
      </c>
      <c r="G50" s="13">
        <f>SUMIFS(G67:G268,B67:B268,"Nivel 1")</f>
        <v>2</v>
      </c>
      <c r="H50" s="13">
        <f>SUMIFS(H67:H268,B67:B268,"Nivel 1")</f>
        <v>3</v>
      </c>
      <c r="I50" s="13">
        <f t="shared" si="2"/>
        <v>0</v>
      </c>
      <c r="J50" s="13">
        <f>SUMIFS(J67:J268,B67:B268,"Nivel 1")</f>
        <v>0</v>
      </c>
      <c r="K50" s="13">
        <f>SUMIFS(K67:K268,B67:B268,"Nivel 1")</f>
        <v>0</v>
      </c>
      <c r="L50" s="14"/>
      <c r="M50" s="14"/>
      <c r="N50" s="14"/>
      <c r="O50" s="14"/>
    </row>
    <row r="51" spans="2:15" s="11" customFormat="1">
      <c r="B51" s="12" t="s">
        <v>49</v>
      </c>
      <c r="C51" s="13">
        <f t="shared" si="0"/>
        <v>229</v>
      </c>
      <c r="D51" s="13">
        <f t="shared" si="3"/>
        <v>107</v>
      </c>
      <c r="E51" s="13">
        <f t="shared" si="3"/>
        <v>122</v>
      </c>
      <c r="F51" s="13">
        <f t="shared" si="1"/>
        <v>191</v>
      </c>
      <c r="G51" s="13">
        <f>SUMIFS(G67:G268,B67:B268,"Operador de computadoras")</f>
        <v>91</v>
      </c>
      <c r="H51" s="13">
        <f>SUMIFS(H67:H268,B67:B268,"Operador de computadoras")</f>
        <v>100</v>
      </c>
      <c r="I51" s="13">
        <f t="shared" si="2"/>
        <v>38</v>
      </c>
      <c r="J51" s="13">
        <f>SUMIFS(J67:J268,B67:B268,"Operador de computadoras")</f>
        <v>16</v>
      </c>
      <c r="K51" s="13">
        <f>SUMIFS(K67:K268,B67:B268,"Operador de computadoras")</f>
        <v>22</v>
      </c>
      <c r="L51" s="14"/>
      <c r="M51" s="14"/>
      <c r="N51" s="14"/>
      <c r="O51" s="14"/>
    </row>
    <row r="52" spans="2:15" s="11" customFormat="1">
      <c r="B52" s="12" t="s">
        <v>50</v>
      </c>
      <c r="C52" s="13">
        <f t="shared" si="0"/>
        <v>142</v>
      </c>
      <c r="D52" s="13">
        <f t="shared" si="3"/>
        <v>46</v>
      </c>
      <c r="E52" s="13">
        <f t="shared" si="3"/>
        <v>96</v>
      </c>
      <c r="F52" s="13">
        <f t="shared" si="1"/>
        <v>142</v>
      </c>
      <c r="G52" s="13">
        <f>SUMIFS(G67:G268,B67:B268,"Panadería")</f>
        <v>46</v>
      </c>
      <c r="H52" s="13">
        <f>SUMIFS(H67:H268,B67:B268,"Panadería")</f>
        <v>96</v>
      </c>
      <c r="I52" s="13">
        <f t="shared" si="2"/>
        <v>0</v>
      </c>
      <c r="J52" s="13">
        <f>SUMIFS(J67:J268,B67:B268,"Panadería")</f>
        <v>0</v>
      </c>
      <c r="K52" s="13">
        <f>SUMIFS(K67:K268,B67:B268,"Panadería")</f>
        <v>0</v>
      </c>
      <c r="L52" s="14"/>
      <c r="M52" s="14"/>
      <c r="N52" s="14"/>
      <c r="O52" s="14"/>
    </row>
    <row r="53" spans="2:15" s="11" customFormat="1">
      <c r="B53" s="12" t="s">
        <v>51</v>
      </c>
      <c r="C53" s="13">
        <f t="shared" si="0"/>
        <v>27</v>
      </c>
      <c r="D53" s="13">
        <f t="shared" si="3"/>
        <v>8</v>
      </c>
      <c r="E53" s="13">
        <f t="shared" si="3"/>
        <v>19</v>
      </c>
      <c r="F53" s="13">
        <f t="shared" si="1"/>
        <v>19</v>
      </c>
      <c r="G53" s="13">
        <f>SUMIFS(G67:G268,B67:B268,"Pantalonería")</f>
        <v>3</v>
      </c>
      <c r="H53" s="13">
        <f>SUMIFS(H67:H268,B67:B268,"Pantalonería")</f>
        <v>16</v>
      </c>
      <c r="I53" s="13">
        <f t="shared" si="2"/>
        <v>8</v>
      </c>
      <c r="J53" s="13">
        <f>SUMIFS(J67:J268,B67:B268,"Pantalonería")</f>
        <v>5</v>
      </c>
      <c r="K53" s="13">
        <f>SUMIFS(K67:K268,B67:B268,"Pantalonería")</f>
        <v>3</v>
      </c>
      <c r="L53" s="14"/>
      <c r="M53" s="14"/>
      <c r="N53" s="14"/>
      <c r="O53" s="14"/>
    </row>
    <row r="54" spans="2:15" s="11" customFormat="1">
      <c r="B54" s="12" t="s">
        <v>52</v>
      </c>
      <c r="C54" s="13">
        <f t="shared" si="0"/>
        <v>79</v>
      </c>
      <c r="D54" s="13">
        <f t="shared" si="3"/>
        <v>1</v>
      </c>
      <c r="E54" s="13">
        <f t="shared" si="3"/>
        <v>78</v>
      </c>
      <c r="F54" s="13">
        <f t="shared" si="1"/>
        <v>79</v>
      </c>
      <c r="G54" s="13">
        <f>SUMIFS(G67:G268,B67:B268,"Pedicuro")</f>
        <v>1</v>
      </c>
      <c r="H54" s="13">
        <f>SUMIFS(H67:H268,B67:B268,"Pedicuro")</f>
        <v>78</v>
      </c>
      <c r="I54" s="13">
        <f t="shared" si="2"/>
        <v>0</v>
      </c>
      <c r="J54" s="13">
        <f>SUMIFS(J67:J268,B67:B268,"Pedicuro")</f>
        <v>0</v>
      </c>
      <c r="K54" s="13">
        <f>SUMIFS(K67:K268,B67:B268,"Pedicuro")</f>
        <v>0</v>
      </c>
      <c r="L54" s="14"/>
      <c r="M54" s="14"/>
      <c r="N54" s="14"/>
      <c r="O54" s="14"/>
    </row>
    <row r="55" spans="2:15" s="11" customFormat="1">
      <c r="B55" s="12" t="s">
        <v>53</v>
      </c>
      <c r="C55" s="13">
        <f t="shared" si="0"/>
        <v>2964</v>
      </c>
      <c r="D55" s="13">
        <f t="shared" si="3"/>
        <v>99</v>
      </c>
      <c r="E55" s="13">
        <f t="shared" si="3"/>
        <v>2865</v>
      </c>
      <c r="F55" s="13">
        <f t="shared" si="1"/>
        <v>2868</v>
      </c>
      <c r="G55" s="13">
        <f>SUMIFS(G67:G268,B67:B268,"Peluquería")</f>
        <v>99</v>
      </c>
      <c r="H55" s="13">
        <f>SUMIFS(H67:H268,B67:B268,"Peluquería")</f>
        <v>2769</v>
      </c>
      <c r="I55" s="13">
        <f t="shared" si="2"/>
        <v>96</v>
      </c>
      <c r="J55" s="13">
        <f>SUMIFS(J67:J268,B67:B268,"Peluquería")</f>
        <v>0</v>
      </c>
      <c r="K55" s="13">
        <f>SUMIFS(K67:K268,B67:B268,"Peluquería")</f>
        <v>96</v>
      </c>
      <c r="L55" s="14"/>
      <c r="M55" s="14"/>
      <c r="N55" s="14"/>
      <c r="O55" s="14"/>
    </row>
    <row r="56" spans="2:15" s="11" customFormat="1">
      <c r="B56" s="12" t="s">
        <v>54</v>
      </c>
      <c r="C56" s="13">
        <f t="shared" si="0"/>
        <v>40</v>
      </c>
      <c r="D56" s="13">
        <f t="shared" si="3"/>
        <v>0</v>
      </c>
      <c r="E56" s="13">
        <f t="shared" si="3"/>
        <v>40</v>
      </c>
      <c r="F56" s="13">
        <f t="shared" si="1"/>
        <v>40</v>
      </c>
      <c r="G56" s="13">
        <f>SUMIFS(G67:G268,B67:B268,"Peluquería y manicura")</f>
        <v>0</v>
      </c>
      <c r="H56" s="13">
        <f>SUMIFS(H67:H268,B67:B268,"Peluquería y manicura")</f>
        <v>40</v>
      </c>
      <c r="I56" s="13">
        <f t="shared" si="2"/>
        <v>0</v>
      </c>
      <c r="J56" s="13">
        <f>SUMIFS(J67:J268,B67:B268,"Peluquería y manicura")</f>
        <v>0</v>
      </c>
      <c r="K56" s="13">
        <f>SUMIFS(K67:K268,B67:B268,"Peluquería y manicura")</f>
        <v>0</v>
      </c>
      <c r="L56" s="14"/>
      <c r="M56" s="14"/>
      <c r="N56" s="14"/>
      <c r="O56" s="14"/>
    </row>
    <row r="57" spans="2:15" s="11" customFormat="1">
      <c r="B57" s="12" t="s">
        <v>55</v>
      </c>
      <c r="C57" s="13">
        <f t="shared" si="0"/>
        <v>26</v>
      </c>
      <c r="D57" s="13">
        <f t="shared" si="3"/>
        <v>10</v>
      </c>
      <c r="E57" s="13">
        <f t="shared" si="3"/>
        <v>16</v>
      </c>
      <c r="F57" s="13">
        <f t="shared" si="1"/>
        <v>26</v>
      </c>
      <c r="G57" s="13">
        <f>SUMIFS(G67:G268,B67:B268,"Pintura/Pintura artesanal")</f>
        <v>10</v>
      </c>
      <c r="H57" s="13">
        <f>SUMIFS(H67:H268,B67:B268,"Pintura/Pintura artesanal")</f>
        <v>16</v>
      </c>
      <c r="I57" s="13">
        <f t="shared" si="2"/>
        <v>0</v>
      </c>
      <c r="J57" s="13">
        <f>SUMIFS(J67:J268,B67:B268,"Pintura/Pintura artesanal")</f>
        <v>0</v>
      </c>
      <c r="K57" s="13">
        <f>SUMIFS(K67:K268,B67:B268,"Pintura/Pintura artesanal")</f>
        <v>0</v>
      </c>
      <c r="L57" s="14"/>
      <c r="M57" s="14"/>
      <c r="N57" s="14"/>
      <c r="O57" s="14"/>
    </row>
    <row r="58" spans="2:15" s="11" customFormat="1">
      <c r="B58" s="12" t="s">
        <v>56</v>
      </c>
      <c r="C58" s="13">
        <f t="shared" si="0"/>
        <v>21</v>
      </c>
      <c r="D58" s="13">
        <f t="shared" si="3"/>
        <v>8</v>
      </c>
      <c r="E58" s="13">
        <f t="shared" si="3"/>
        <v>13</v>
      </c>
      <c r="F58" s="13">
        <f t="shared" si="1"/>
        <v>21</v>
      </c>
      <c r="G58" s="13">
        <f>SUMIFS(G67:G268,B67:B268,"Portugués")</f>
        <v>8</v>
      </c>
      <c r="H58" s="13">
        <f>SUMIFS(H67:H268,B67:B268,"Portugués")</f>
        <v>13</v>
      </c>
      <c r="I58" s="13">
        <f t="shared" si="2"/>
        <v>0</v>
      </c>
      <c r="J58" s="13">
        <f>SUMIFS(J67:J268,B67:B268,"Portugués")</f>
        <v>0</v>
      </c>
      <c r="K58" s="13">
        <f>SUMIFS(K67:K268,B67:B268,"Portugués")</f>
        <v>0</v>
      </c>
      <c r="L58" s="14"/>
      <c r="M58" s="14"/>
      <c r="N58" s="14"/>
      <c r="O58" s="14"/>
    </row>
    <row r="59" spans="2:15" s="11" customFormat="1">
      <c r="B59" s="12" t="s">
        <v>57</v>
      </c>
      <c r="C59" s="13">
        <f t="shared" si="0"/>
        <v>5</v>
      </c>
      <c r="D59" s="13">
        <f t="shared" si="3"/>
        <v>0</v>
      </c>
      <c r="E59" s="13">
        <f t="shared" si="3"/>
        <v>5</v>
      </c>
      <c r="F59" s="13">
        <f t="shared" si="1"/>
        <v>5</v>
      </c>
      <c r="G59" s="13">
        <f>SUMIFS(G67:G268,B67:B268,"Reciclaje")</f>
        <v>0</v>
      </c>
      <c r="H59" s="13">
        <f>SUMIFS(H67:H268,B67:B268,"Reciclaje")</f>
        <v>5</v>
      </c>
      <c r="I59" s="13">
        <f t="shared" si="2"/>
        <v>0</v>
      </c>
      <c r="J59" s="13">
        <f>SUMIFS(J67:J268,B67:B268,"Reciclaje")</f>
        <v>0</v>
      </c>
      <c r="K59" s="13">
        <f>SUMIFS(K67:K268,B67:B268,"Reciclaje")</f>
        <v>0</v>
      </c>
      <c r="L59" s="14"/>
      <c r="M59" s="14"/>
      <c r="N59" s="14"/>
      <c r="O59" s="14"/>
    </row>
    <row r="60" spans="2:15" s="11" customFormat="1">
      <c r="B60" s="12" t="s">
        <v>58</v>
      </c>
      <c r="C60" s="13">
        <f t="shared" si="0"/>
        <v>19</v>
      </c>
      <c r="D60" s="13">
        <f t="shared" si="3"/>
        <v>18</v>
      </c>
      <c r="E60" s="13">
        <f t="shared" si="3"/>
        <v>1</v>
      </c>
      <c r="F60" s="13">
        <f t="shared" si="1"/>
        <v>19</v>
      </c>
      <c r="G60" s="13">
        <f>SUMIFS(G67:G268,B67:B268,"Refrigeración")</f>
        <v>18</v>
      </c>
      <c r="H60" s="13">
        <f>SUMIFS(H67:H268,B67:B268,"Refrigeración")</f>
        <v>1</v>
      </c>
      <c r="I60" s="13">
        <f t="shared" si="2"/>
        <v>0</v>
      </c>
      <c r="J60" s="13">
        <f>SUMIFS(J67:J268,B67:B268,"Refrigeración")</f>
        <v>0</v>
      </c>
      <c r="K60" s="13">
        <f>SUMIFS(K67:K268,B67:B268,"Refrigeración")</f>
        <v>0</v>
      </c>
      <c r="L60" s="14"/>
      <c r="M60" s="14"/>
      <c r="N60" s="14"/>
      <c r="O60" s="14"/>
    </row>
    <row r="61" spans="2:15" s="11" customFormat="1">
      <c r="B61" s="12" t="s">
        <v>59</v>
      </c>
      <c r="C61" s="13">
        <f t="shared" si="0"/>
        <v>20</v>
      </c>
      <c r="D61" s="13">
        <f t="shared" si="3"/>
        <v>20</v>
      </c>
      <c r="E61" s="13">
        <f t="shared" si="3"/>
        <v>0</v>
      </c>
      <c r="F61" s="13">
        <f t="shared" si="1"/>
        <v>20</v>
      </c>
      <c r="G61" s="13">
        <f>SUMIFS(G67:G268,B67:B268,"Reparación de maquinas eléctricas")</f>
        <v>20</v>
      </c>
      <c r="H61" s="13">
        <f>SUMIFS(H67:H268,B67:B268,"Reparación de maquinas eléctricas")</f>
        <v>0</v>
      </c>
      <c r="I61" s="13">
        <f t="shared" si="2"/>
        <v>0</v>
      </c>
      <c r="J61" s="13">
        <f>SUMIFS(J67:J268,B67:B268,"Reparación de maquinas eléctricas")</f>
        <v>0</v>
      </c>
      <c r="K61" s="13">
        <f>SUMIFS(K67:K268,B67:B268,"Reparación de maquinas eléctricas")</f>
        <v>0</v>
      </c>
      <c r="L61" s="14"/>
      <c r="M61" s="14"/>
      <c r="N61" s="14"/>
      <c r="O61" s="14"/>
    </row>
    <row r="62" spans="2:15" s="11" customFormat="1">
      <c r="B62" s="12" t="s">
        <v>60</v>
      </c>
      <c r="C62" s="13">
        <f t="shared" si="0"/>
        <v>33</v>
      </c>
      <c r="D62" s="13">
        <f t="shared" si="3"/>
        <v>2</v>
      </c>
      <c r="E62" s="13">
        <f t="shared" si="3"/>
        <v>31</v>
      </c>
      <c r="F62" s="13">
        <f t="shared" si="1"/>
        <v>33</v>
      </c>
      <c r="G62" s="13">
        <f>SUMIFS(G67:G268,B67:B268,"Repostería")</f>
        <v>2</v>
      </c>
      <c r="H62" s="13">
        <f>SUMIFS(H67:H268,B67:B268,"Repostería")</f>
        <v>31</v>
      </c>
      <c r="I62" s="13">
        <f t="shared" si="2"/>
        <v>0</v>
      </c>
      <c r="J62" s="13">
        <f>SUMIFS(J67:J268,B67:B268,"Repostería")</f>
        <v>0</v>
      </c>
      <c r="K62" s="13">
        <f>SUMIFS(K67:K268,B67:B268,"Repostería")</f>
        <v>0</v>
      </c>
      <c r="L62" s="14"/>
      <c r="M62" s="14"/>
      <c r="N62" s="14"/>
      <c r="O62" s="14"/>
    </row>
    <row r="63" spans="2:15" s="11" customFormat="1">
      <c r="B63" s="12" t="s">
        <v>61</v>
      </c>
      <c r="C63" s="13">
        <f t="shared" si="0"/>
        <v>11</v>
      </c>
      <c r="D63" s="13">
        <f t="shared" si="3"/>
        <v>3</v>
      </c>
      <c r="E63" s="13">
        <f t="shared" si="3"/>
        <v>8</v>
      </c>
      <c r="F63" s="13">
        <f t="shared" si="1"/>
        <v>11</v>
      </c>
      <c r="G63" s="13">
        <f>SUMIFS(G67:G268,B67:B268,"Secretariado administrativo/contable/comercial")</f>
        <v>3</v>
      </c>
      <c r="H63" s="13">
        <f>SUMIFS(H67:H268,B67:B268,"Secretariado administrativo/contable/comercial")</f>
        <v>8</v>
      </c>
      <c r="I63" s="13">
        <f t="shared" si="2"/>
        <v>0</v>
      </c>
      <c r="J63" s="13">
        <f>SUMIFS(J67:J268,B67:B268,"Secretariado administrativo/contable/comercial")</f>
        <v>0</v>
      </c>
      <c r="K63" s="13">
        <f>SUMIFS(K67:K268,B67:B268,"Secretariado administrativo/contable/comercial")</f>
        <v>0</v>
      </c>
      <c r="L63" s="14"/>
      <c r="M63" s="14"/>
      <c r="N63" s="14"/>
      <c r="O63" s="14"/>
    </row>
    <row r="64" spans="2:15" s="11" customFormat="1">
      <c r="B64" s="12" t="s">
        <v>62</v>
      </c>
      <c r="C64" s="13">
        <f t="shared" si="0"/>
        <v>650</v>
      </c>
      <c r="D64" s="13">
        <f t="shared" si="3"/>
        <v>191</v>
      </c>
      <c r="E64" s="13">
        <f t="shared" si="3"/>
        <v>459</v>
      </c>
      <c r="F64" s="13">
        <f t="shared" si="1"/>
        <v>610</v>
      </c>
      <c r="G64" s="13">
        <f>SUMIFS(G67:G268,B67:B268,"Secretariado ejecutivo")</f>
        <v>174</v>
      </c>
      <c r="H64" s="13">
        <f>SUMIFS(H67:H268,B67:B268,"Secretariado ejecutivo")</f>
        <v>436</v>
      </c>
      <c r="I64" s="13">
        <f t="shared" si="2"/>
        <v>40</v>
      </c>
      <c r="J64" s="13">
        <f>SUMIFS(J67:J268,B67:B268,"Secretariado ejecutivo")</f>
        <v>17</v>
      </c>
      <c r="K64" s="13">
        <f>SUMIFS(K67:K268,B67:B268,"Secretariado ejecutivo")</f>
        <v>23</v>
      </c>
      <c r="L64" s="14"/>
      <c r="M64" s="14"/>
      <c r="N64" s="14"/>
      <c r="O64" s="14"/>
    </row>
    <row r="65" spans="2:15" s="11" customFormat="1">
      <c r="B65" s="15"/>
      <c r="C65" s="13"/>
      <c r="D65" s="13"/>
      <c r="E65" s="13"/>
      <c r="F65" s="13"/>
      <c r="G65" s="13"/>
      <c r="H65" s="13"/>
      <c r="I65" s="13"/>
      <c r="J65" s="13"/>
      <c r="K65" s="13"/>
      <c r="L65" s="14"/>
      <c r="M65" s="14"/>
      <c r="N65" s="14"/>
      <c r="O65" s="14"/>
    </row>
    <row r="66" spans="2:15" s="11" customFormat="1">
      <c r="B66" s="16" t="s">
        <v>63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2:15" s="11" customFormat="1">
      <c r="B67" s="17" t="s">
        <v>13</v>
      </c>
      <c r="C67" s="13">
        <f t="shared" ref="C67:C91" si="4">D67+E67</f>
        <v>7</v>
      </c>
      <c r="D67" s="13">
        <f t="shared" ref="D67:E91" si="5">G67+J67</f>
        <v>6</v>
      </c>
      <c r="E67" s="13">
        <f t="shared" si="5"/>
        <v>1</v>
      </c>
      <c r="F67" s="13">
        <f t="shared" ref="F67:F91" si="6">G67+H67</f>
        <v>7</v>
      </c>
      <c r="G67" s="13">
        <v>6</v>
      </c>
      <c r="H67" s="13">
        <v>1</v>
      </c>
      <c r="I67" s="13">
        <f t="shared" ref="I67:I91" si="7">J67+K67</f>
        <v>0</v>
      </c>
      <c r="J67" s="13">
        <v>0</v>
      </c>
      <c r="K67" s="13">
        <v>0</v>
      </c>
      <c r="L67" s="13"/>
      <c r="M67" s="13"/>
      <c r="N67" s="13"/>
      <c r="O67" s="13"/>
    </row>
    <row r="68" spans="2:15" s="11" customFormat="1">
      <c r="B68" s="17" t="s">
        <v>14</v>
      </c>
      <c r="C68" s="13">
        <f t="shared" si="4"/>
        <v>356</v>
      </c>
      <c r="D68" s="13">
        <f t="shared" si="5"/>
        <v>102</v>
      </c>
      <c r="E68" s="13">
        <f t="shared" si="5"/>
        <v>254</v>
      </c>
      <c r="F68" s="13">
        <f t="shared" si="6"/>
        <v>356</v>
      </c>
      <c r="G68" s="13">
        <v>102</v>
      </c>
      <c r="H68" s="13">
        <v>254</v>
      </c>
      <c r="I68" s="13">
        <f t="shared" si="7"/>
        <v>0</v>
      </c>
      <c r="J68" s="13">
        <v>0</v>
      </c>
      <c r="K68" s="13">
        <v>0</v>
      </c>
      <c r="L68" s="13"/>
      <c r="M68" s="13"/>
      <c r="N68" s="13"/>
      <c r="O68" s="13"/>
    </row>
    <row r="69" spans="2:15" s="11" customFormat="1">
      <c r="B69" s="17" t="s">
        <v>18</v>
      </c>
      <c r="C69" s="13">
        <f t="shared" si="4"/>
        <v>6</v>
      </c>
      <c r="D69" s="13">
        <f t="shared" si="5"/>
        <v>0</v>
      </c>
      <c r="E69" s="13">
        <f t="shared" si="5"/>
        <v>6</v>
      </c>
      <c r="F69" s="13">
        <f t="shared" si="6"/>
        <v>6</v>
      </c>
      <c r="G69" s="13">
        <v>0</v>
      </c>
      <c r="H69" s="13">
        <v>6</v>
      </c>
      <c r="I69" s="13">
        <f t="shared" si="7"/>
        <v>0</v>
      </c>
      <c r="J69" s="13">
        <v>0</v>
      </c>
      <c r="K69" s="13">
        <v>0</v>
      </c>
      <c r="L69" s="13"/>
      <c r="M69" s="13"/>
      <c r="N69" s="13"/>
      <c r="O69" s="13"/>
    </row>
    <row r="70" spans="2:15" s="11" customFormat="1">
      <c r="B70" s="17" t="s">
        <v>20</v>
      </c>
      <c r="C70" s="13">
        <f t="shared" si="4"/>
        <v>12</v>
      </c>
      <c r="D70" s="13">
        <f t="shared" si="5"/>
        <v>0</v>
      </c>
      <c r="E70" s="13">
        <f t="shared" si="5"/>
        <v>12</v>
      </c>
      <c r="F70" s="13">
        <f t="shared" si="6"/>
        <v>12</v>
      </c>
      <c r="G70" s="13">
        <v>0</v>
      </c>
      <c r="H70" s="13">
        <v>12</v>
      </c>
      <c r="I70" s="13">
        <f t="shared" si="7"/>
        <v>0</v>
      </c>
      <c r="J70" s="13">
        <v>0</v>
      </c>
      <c r="K70" s="13">
        <v>0</v>
      </c>
      <c r="L70" s="13"/>
      <c r="M70" s="13"/>
      <c r="N70" s="13"/>
      <c r="O70" s="13"/>
    </row>
    <row r="71" spans="2:15" s="11" customFormat="1">
      <c r="B71" s="17" t="s">
        <v>21</v>
      </c>
      <c r="C71" s="13">
        <f t="shared" si="4"/>
        <v>11</v>
      </c>
      <c r="D71" s="13">
        <f t="shared" si="5"/>
        <v>8</v>
      </c>
      <c r="E71" s="13">
        <f t="shared" si="5"/>
        <v>3</v>
      </c>
      <c r="F71" s="13">
        <f t="shared" si="6"/>
        <v>11</v>
      </c>
      <c r="G71" s="13">
        <v>8</v>
      </c>
      <c r="H71" s="13">
        <v>3</v>
      </c>
      <c r="I71" s="13">
        <f t="shared" si="7"/>
        <v>0</v>
      </c>
      <c r="J71" s="13">
        <v>0</v>
      </c>
      <c r="K71" s="13">
        <v>0</v>
      </c>
      <c r="L71" s="13"/>
      <c r="M71" s="13"/>
      <c r="N71" s="13"/>
      <c r="O71" s="13"/>
    </row>
    <row r="72" spans="2:15" s="11" customFormat="1">
      <c r="B72" s="17" t="s">
        <v>24</v>
      </c>
      <c r="C72" s="13">
        <f t="shared" si="4"/>
        <v>48</v>
      </c>
      <c r="D72" s="13">
        <f t="shared" si="5"/>
        <v>4</v>
      </c>
      <c r="E72" s="13">
        <f t="shared" si="5"/>
        <v>44</v>
      </c>
      <c r="F72" s="13">
        <f t="shared" si="6"/>
        <v>48</v>
      </c>
      <c r="G72" s="13">
        <v>4</v>
      </c>
      <c r="H72" s="13">
        <v>44</v>
      </c>
      <c r="I72" s="13">
        <f t="shared" si="7"/>
        <v>0</v>
      </c>
      <c r="J72" s="13">
        <v>0</v>
      </c>
      <c r="K72" s="13">
        <v>0</v>
      </c>
      <c r="L72" s="13"/>
      <c r="M72" s="13"/>
      <c r="N72" s="13"/>
      <c r="O72" s="13"/>
    </row>
    <row r="73" spans="2:15" s="11" customFormat="1">
      <c r="B73" s="17" t="s">
        <v>25</v>
      </c>
      <c r="C73" s="13">
        <f t="shared" si="4"/>
        <v>188</v>
      </c>
      <c r="D73" s="13">
        <f t="shared" si="5"/>
        <v>2</v>
      </c>
      <c r="E73" s="13">
        <f t="shared" si="5"/>
        <v>186</v>
      </c>
      <c r="F73" s="13">
        <f t="shared" si="6"/>
        <v>188</v>
      </c>
      <c r="G73" s="13">
        <v>2</v>
      </c>
      <c r="H73" s="13">
        <v>186</v>
      </c>
      <c r="I73" s="13">
        <f t="shared" si="7"/>
        <v>0</v>
      </c>
      <c r="J73" s="13">
        <v>0</v>
      </c>
      <c r="K73" s="13">
        <v>0</v>
      </c>
      <c r="L73" s="13"/>
      <c r="M73" s="13"/>
      <c r="N73" s="13"/>
      <c r="O73" s="13"/>
    </row>
    <row r="74" spans="2:15" s="11" customFormat="1">
      <c r="B74" s="17" t="s">
        <v>26</v>
      </c>
      <c r="C74" s="13">
        <f t="shared" si="4"/>
        <v>358</v>
      </c>
      <c r="D74" s="13">
        <f t="shared" si="5"/>
        <v>8</v>
      </c>
      <c r="E74" s="13">
        <f t="shared" si="5"/>
        <v>350</v>
      </c>
      <c r="F74" s="13">
        <f t="shared" si="6"/>
        <v>358</v>
      </c>
      <c r="G74" s="13">
        <v>8</v>
      </c>
      <c r="H74" s="13">
        <v>350</v>
      </c>
      <c r="I74" s="13">
        <f t="shared" si="7"/>
        <v>0</v>
      </c>
      <c r="J74" s="13">
        <v>0</v>
      </c>
      <c r="K74" s="13">
        <v>0</v>
      </c>
      <c r="L74" s="13"/>
      <c r="M74" s="13"/>
      <c r="N74" s="13"/>
      <c r="O74" s="13"/>
    </row>
    <row r="75" spans="2:15" s="11" customFormat="1">
      <c r="B75" s="17" t="s">
        <v>27</v>
      </c>
      <c r="C75" s="13">
        <f t="shared" si="4"/>
        <v>29</v>
      </c>
      <c r="D75" s="13">
        <f t="shared" si="5"/>
        <v>0</v>
      </c>
      <c r="E75" s="13">
        <f t="shared" si="5"/>
        <v>29</v>
      </c>
      <c r="F75" s="13">
        <f t="shared" si="6"/>
        <v>29</v>
      </c>
      <c r="G75" s="13">
        <v>0</v>
      </c>
      <c r="H75" s="13">
        <v>29</v>
      </c>
      <c r="I75" s="13">
        <f t="shared" si="7"/>
        <v>0</v>
      </c>
      <c r="J75" s="13">
        <v>0</v>
      </c>
      <c r="K75" s="13">
        <v>0</v>
      </c>
      <c r="L75" s="13"/>
      <c r="M75" s="13"/>
      <c r="N75" s="13"/>
      <c r="O75" s="13"/>
    </row>
    <row r="76" spans="2:15" s="11" customFormat="1">
      <c r="B76" s="17" t="s">
        <v>30</v>
      </c>
      <c r="C76" s="13">
        <f t="shared" si="4"/>
        <v>4</v>
      </c>
      <c r="D76" s="13">
        <f t="shared" si="5"/>
        <v>0</v>
      </c>
      <c r="E76" s="13">
        <f t="shared" si="5"/>
        <v>4</v>
      </c>
      <c r="F76" s="13">
        <f t="shared" si="6"/>
        <v>4</v>
      </c>
      <c r="G76" s="13">
        <v>0</v>
      </c>
      <c r="H76" s="13">
        <v>4</v>
      </c>
      <c r="I76" s="13">
        <f t="shared" si="7"/>
        <v>0</v>
      </c>
      <c r="J76" s="13">
        <v>0</v>
      </c>
      <c r="K76" s="13">
        <v>0</v>
      </c>
      <c r="L76" s="13"/>
      <c r="M76" s="13"/>
      <c r="N76" s="13"/>
      <c r="O76" s="13"/>
    </row>
    <row r="77" spans="2:15" s="11" customFormat="1">
      <c r="B77" s="17" t="s">
        <v>32</v>
      </c>
      <c r="C77" s="13">
        <f t="shared" si="4"/>
        <v>10</v>
      </c>
      <c r="D77" s="13">
        <f t="shared" si="5"/>
        <v>1</v>
      </c>
      <c r="E77" s="13">
        <f t="shared" si="5"/>
        <v>9</v>
      </c>
      <c r="F77" s="13">
        <f t="shared" si="6"/>
        <v>10</v>
      </c>
      <c r="G77" s="13">
        <v>1</v>
      </c>
      <c r="H77" s="13">
        <v>9</v>
      </c>
      <c r="I77" s="13">
        <f t="shared" si="7"/>
        <v>0</v>
      </c>
      <c r="J77" s="13">
        <v>0</v>
      </c>
      <c r="K77" s="13">
        <v>0</v>
      </c>
      <c r="L77" s="13"/>
      <c r="M77" s="13"/>
      <c r="N77" s="13"/>
      <c r="O77" s="13"/>
    </row>
    <row r="78" spans="2:15" s="11" customFormat="1">
      <c r="B78" s="17" t="s">
        <v>33</v>
      </c>
      <c r="C78" s="13">
        <f t="shared" si="4"/>
        <v>28</v>
      </c>
      <c r="D78" s="13">
        <f t="shared" si="5"/>
        <v>26</v>
      </c>
      <c r="E78" s="13">
        <f t="shared" si="5"/>
        <v>2</v>
      </c>
      <c r="F78" s="13">
        <f t="shared" si="6"/>
        <v>28</v>
      </c>
      <c r="G78" s="13">
        <v>26</v>
      </c>
      <c r="H78" s="13">
        <v>2</v>
      </c>
      <c r="I78" s="13">
        <f t="shared" si="7"/>
        <v>0</v>
      </c>
      <c r="J78" s="13">
        <v>0</v>
      </c>
      <c r="K78" s="13">
        <v>0</v>
      </c>
      <c r="L78" s="13"/>
      <c r="M78" s="13"/>
      <c r="N78" s="13"/>
      <c r="O78" s="13"/>
    </row>
    <row r="79" spans="2:15" s="11" customFormat="1">
      <c r="B79" s="17" t="s">
        <v>37</v>
      </c>
      <c r="C79" s="13">
        <f t="shared" si="4"/>
        <v>9</v>
      </c>
      <c r="D79" s="13">
        <f t="shared" si="5"/>
        <v>9</v>
      </c>
      <c r="E79" s="13">
        <f t="shared" si="5"/>
        <v>0</v>
      </c>
      <c r="F79" s="13">
        <f t="shared" si="6"/>
        <v>9</v>
      </c>
      <c r="G79" s="13">
        <v>9</v>
      </c>
      <c r="H79" s="13">
        <v>0</v>
      </c>
      <c r="I79" s="13">
        <f t="shared" si="7"/>
        <v>0</v>
      </c>
      <c r="J79" s="13">
        <v>0</v>
      </c>
      <c r="K79" s="13">
        <v>0</v>
      </c>
      <c r="L79" s="13"/>
      <c r="M79" s="13"/>
      <c r="N79" s="13"/>
      <c r="O79" s="13"/>
    </row>
    <row r="80" spans="2:15" s="11" customFormat="1">
      <c r="B80" s="17" t="s">
        <v>40</v>
      </c>
      <c r="C80" s="13">
        <f t="shared" si="4"/>
        <v>17</v>
      </c>
      <c r="D80" s="13">
        <f t="shared" si="5"/>
        <v>14</v>
      </c>
      <c r="E80" s="13">
        <f t="shared" si="5"/>
        <v>3</v>
      </c>
      <c r="F80" s="13">
        <f t="shared" si="6"/>
        <v>17</v>
      </c>
      <c r="G80" s="13">
        <v>14</v>
      </c>
      <c r="H80" s="13">
        <v>3</v>
      </c>
      <c r="I80" s="13">
        <f t="shared" si="7"/>
        <v>0</v>
      </c>
      <c r="J80" s="13">
        <v>0</v>
      </c>
      <c r="K80" s="13">
        <v>0</v>
      </c>
      <c r="L80" s="13"/>
      <c r="M80" s="13"/>
      <c r="N80" s="13"/>
      <c r="O80" s="13"/>
    </row>
    <row r="81" spans="2:15" s="11" customFormat="1">
      <c r="B81" s="17" t="s">
        <v>41</v>
      </c>
      <c r="C81" s="13">
        <f t="shared" si="4"/>
        <v>6</v>
      </c>
      <c r="D81" s="13">
        <f t="shared" si="5"/>
        <v>3</v>
      </c>
      <c r="E81" s="13">
        <f t="shared" si="5"/>
        <v>3</v>
      </c>
      <c r="F81" s="13">
        <f t="shared" si="6"/>
        <v>6</v>
      </c>
      <c r="G81" s="13">
        <v>3</v>
      </c>
      <c r="H81" s="13">
        <v>3</v>
      </c>
      <c r="I81" s="13">
        <f t="shared" si="7"/>
        <v>0</v>
      </c>
      <c r="J81" s="13">
        <v>0</v>
      </c>
      <c r="K81" s="13">
        <v>0</v>
      </c>
      <c r="L81" s="13"/>
      <c r="M81" s="13"/>
      <c r="N81" s="13"/>
      <c r="O81" s="13"/>
    </row>
    <row r="82" spans="2:15" s="11" customFormat="1">
      <c r="B82" s="17" t="s">
        <v>42</v>
      </c>
      <c r="C82" s="13">
        <f t="shared" si="4"/>
        <v>59</v>
      </c>
      <c r="D82" s="13">
        <f t="shared" si="5"/>
        <v>0</v>
      </c>
      <c r="E82" s="13">
        <f t="shared" si="5"/>
        <v>59</v>
      </c>
      <c r="F82" s="13">
        <f t="shared" si="6"/>
        <v>59</v>
      </c>
      <c r="G82" s="13">
        <v>0</v>
      </c>
      <c r="H82" s="13">
        <v>59</v>
      </c>
      <c r="I82" s="13">
        <f t="shared" si="7"/>
        <v>0</v>
      </c>
      <c r="J82" s="13">
        <v>0</v>
      </c>
      <c r="K82" s="13">
        <v>0</v>
      </c>
      <c r="L82" s="13"/>
      <c r="M82" s="13"/>
      <c r="N82" s="13"/>
      <c r="O82" s="13"/>
    </row>
    <row r="83" spans="2:15" s="11" customFormat="1">
      <c r="B83" s="17" t="s">
        <v>43</v>
      </c>
      <c r="C83" s="13">
        <f t="shared" si="4"/>
        <v>78</v>
      </c>
      <c r="D83" s="13">
        <f t="shared" si="5"/>
        <v>0</v>
      </c>
      <c r="E83" s="13">
        <f t="shared" si="5"/>
        <v>78</v>
      </c>
      <c r="F83" s="13">
        <f t="shared" si="6"/>
        <v>78</v>
      </c>
      <c r="G83" s="13">
        <v>0</v>
      </c>
      <c r="H83" s="13">
        <v>78</v>
      </c>
      <c r="I83" s="13">
        <f t="shared" si="7"/>
        <v>0</v>
      </c>
      <c r="J83" s="13">
        <v>0</v>
      </c>
      <c r="K83" s="13">
        <v>0</v>
      </c>
      <c r="L83" s="13"/>
      <c r="M83" s="13"/>
      <c r="N83" s="13"/>
      <c r="O83" s="13"/>
    </row>
    <row r="84" spans="2:15" s="11" customFormat="1">
      <c r="B84" s="17" t="s">
        <v>45</v>
      </c>
      <c r="C84" s="13">
        <f t="shared" si="4"/>
        <v>84</v>
      </c>
      <c r="D84" s="13">
        <f t="shared" si="5"/>
        <v>2</v>
      </c>
      <c r="E84" s="13">
        <f t="shared" si="5"/>
        <v>82</v>
      </c>
      <c r="F84" s="13">
        <f t="shared" si="6"/>
        <v>84</v>
      </c>
      <c r="G84" s="13">
        <v>2</v>
      </c>
      <c r="H84" s="13">
        <v>82</v>
      </c>
      <c r="I84" s="13">
        <f t="shared" si="7"/>
        <v>0</v>
      </c>
      <c r="J84" s="13">
        <v>0</v>
      </c>
      <c r="K84" s="13">
        <v>0</v>
      </c>
      <c r="L84" s="13"/>
      <c r="M84" s="13"/>
      <c r="N84" s="13"/>
      <c r="O84" s="13"/>
    </row>
    <row r="85" spans="2:15" s="11" customFormat="1">
      <c r="B85" s="17" t="s">
        <v>47</v>
      </c>
      <c r="C85" s="13">
        <f t="shared" si="4"/>
        <v>131</v>
      </c>
      <c r="D85" s="13">
        <f t="shared" si="5"/>
        <v>4</v>
      </c>
      <c r="E85" s="13">
        <f t="shared" si="5"/>
        <v>127</v>
      </c>
      <c r="F85" s="13">
        <f t="shared" si="6"/>
        <v>131</v>
      </c>
      <c r="G85" s="13">
        <v>4</v>
      </c>
      <c r="H85" s="13">
        <v>127</v>
      </c>
      <c r="I85" s="13">
        <f t="shared" si="7"/>
        <v>0</v>
      </c>
      <c r="J85" s="13">
        <v>0</v>
      </c>
      <c r="K85" s="13">
        <v>0</v>
      </c>
      <c r="L85" s="13"/>
      <c r="M85" s="13"/>
      <c r="N85" s="13"/>
      <c r="O85" s="13"/>
    </row>
    <row r="86" spans="2:15" s="11" customFormat="1">
      <c r="B86" s="17" t="s">
        <v>50</v>
      </c>
      <c r="C86" s="13">
        <f t="shared" si="4"/>
        <v>142</v>
      </c>
      <c r="D86" s="13">
        <f t="shared" si="5"/>
        <v>46</v>
      </c>
      <c r="E86" s="13">
        <f t="shared" si="5"/>
        <v>96</v>
      </c>
      <c r="F86" s="13">
        <f t="shared" si="6"/>
        <v>142</v>
      </c>
      <c r="G86" s="13">
        <v>46</v>
      </c>
      <c r="H86" s="13">
        <v>96</v>
      </c>
      <c r="I86" s="13">
        <f t="shared" si="7"/>
        <v>0</v>
      </c>
      <c r="J86" s="13">
        <v>0</v>
      </c>
      <c r="K86" s="13">
        <v>0</v>
      </c>
      <c r="L86" s="13"/>
      <c r="M86" s="13"/>
      <c r="N86" s="13"/>
      <c r="O86" s="13"/>
    </row>
    <row r="87" spans="2:15" s="11" customFormat="1">
      <c r="B87" s="17" t="s">
        <v>51</v>
      </c>
      <c r="C87" s="13">
        <f t="shared" si="4"/>
        <v>6</v>
      </c>
      <c r="D87" s="13">
        <f t="shared" si="5"/>
        <v>1</v>
      </c>
      <c r="E87" s="13">
        <f t="shared" si="5"/>
        <v>5</v>
      </c>
      <c r="F87" s="13">
        <f t="shared" si="6"/>
        <v>6</v>
      </c>
      <c r="G87" s="13">
        <v>1</v>
      </c>
      <c r="H87" s="13">
        <v>5</v>
      </c>
      <c r="I87" s="13">
        <f t="shared" si="7"/>
        <v>0</v>
      </c>
      <c r="J87" s="13">
        <v>0</v>
      </c>
      <c r="K87" s="13">
        <v>0</v>
      </c>
      <c r="L87" s="13"/>
      <c r="M87" s="13"/>
      <c r="N87" s="13"/>
      <c r="O87" s="13"/>
    </row>
    <row r="88" spans="2:15" s="11" customFormat="1">
      <c r="B88" s="17" t="s">
        <v>52</v>
      </c>
      <c r="C88" s="13">
        <f t="shared" si="4"/>
        <v>42</v>
      </c>
      <c r="D88" s="13">
        <f t="shared" si="5"/>
        <v>0</v>
      </c>
      <c r="E88" s="13">
        <f t="shared" si="5"/>
        <v>42</v>
      </c>
      <c r="F88" s="13">
        <f t="shared" si="6"/>
        <v>42</v>
      </c>
      <c r="G88" s="13">
        <v>0</v>
      </c>
      <c r="H88" s="13">
        <v>42</v>
      </c>
      <c r="I88" s="13">
        <f t="shared" si="7"/>
        <v>0</v>
      </c>
      <c r="J88" s="13">
        <v>0</v>
      </c>
      <c r="K88" s="13">
        <v>0</v>
      </c>
      <c r="L88" s="13"/>
      <c r="M88" s="13"/>
      <c r="N88" s="13"/>
      <c r="O88" s="13"/>
    </row>
    <row r="89" spans="2:15" s="11" customFormat="1">
      <c r="B89" s="17" t="s">
        <v>53</v>
      </c>
      <c r="C89" s="13">
        <f t="shared" si="4"/>
        <v>682</v>
      </c>
      <c r="D89" s="13">
        <f t="shared" si="5"/>
        <v>32</v>
      </c>
      <c r="E89" s="13">
        <f t="shared" si="5"/>
        <v>650</v>
      </c>
      <c r="F89" s="13">
        <f t="shared" si="6"/>
        <v>682</v>
      </c>
      <c r="G89" s="13">
        <v>32</v>
      </c>
      <c r="H89" s="13">
        <v>650</v>
      </c>
      <c r="I89" s="13">
        <f t="shared" si="7"/>
        <v>0</v>
      </c>
      <c r="J89" s="13">
        <v>0</v>
      </c>
      <c r="K89" s="13">
        <v>0</v>
      </c>
      <c r="L89" s="13"/>
      <c r="M89" s="13"/>
      <c r="N89" s="13"/>
      <c r="O89" s="13"/>
    </row>
    <row r="90" spans="2:15" s="11" customFormat="1">
      <c r="B90" s="17" t="s">
        <v>55</v>
      </c>
      <c r="C90" s="13">
        <f t="shared" si="4"/>
        <v>26</v>
      </c>
      <c r="D90" s="13">
        <f t="shared" si="5"/>
        <v>10</v>
      </c>
      <c r="E90" s="13">
        <f t="shared" si="5"/>
        <v>16</v>
      </c>
      <c r="F90" s="13">
        <f t="shared" si="6"/>
        <v>26</v>
      </c>
      <c r="G90" s="13">
        <v>10</v>
      </c>
      <c r="H90" s="13">
        <v>16</v>
      </c>
      <c r="I90" s="13">
        <f t="shared" si="7"/>
        <v>0</v>
      </c>
      <c r="J90" s="13">
        <v>0</v>
      </c>
      <c r="K90" s="13">
        <v>0</v>
      </c>
      <c r="L90" s="13"/>
      <c r="M90" s="13"/>
      <c r="N90" s="13"/>
      <c r="O90" s="13"/>
    </row>
    <row r="91" spans="2:15" s="11" customFormat="1">
      <c r="B91" s="17" t="s">
        <v>62</v>
      </c>
      <c r="C91" s="13">
        <f t="shared" si="4"/>
        <v>1</v>
      </c>
      <c r="D91" s="13">
        <f t="shared" si="5"/>
        <v>0</v>
      </c>
      <c r="E91" s="13">
        <f t="shared" si="5"/>
        <v>1</v>
      </c>
      <c r="F91" s="13">
        <f t="shared" si="6"/>
        <v>1</v>
      </c>
      <c r="G91" s="13">
        <v>0</v>
      </c>
      <c r="H91" s="13">
        <v>1</v>
      </c>
      <c r="I91" s="13">
        <f t="shared" si="7"/>
        <v>0</v>
      </c>
      <c r="J91" s="13">
        <v>0</v>
      </c>
      <c r="K91" s="13">
        <v>0</v>
      </c>
      <c r="L91" s="13"/>
      <c r="M91" s="13"/>
      <c r="N91" s="13"/>
      <c r="O91" s="13"/>
    </row>
    <row r="92" spans="2:15" s="11" customFormat="1">
      <c r="B92" s="17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spans="2:15" s="11" customFormat="1">
      <c r="B93" s="16" t="s">
        <v>64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</row>
    <row r="94" spans="2:15" s="11" customFormat="1">
      <c r="B94" s="17" t="s">
        <v>12</v>
      </c>
      <c r="C94" s="13">
        <f t="shared" ref="C94:C106" si="8">D94+E94</f>
        <v>38</v>
      </c>
      <c r="D94" s="13">
        <f t="shared" ref="D94:E106" si="9">G94+J94</f>
        <v>12</v>
      </c>
      <c r="E94" s="13">
        <f t="shared" si="9"/>
        <v>26</v>
      </c>
      <c r="F94" s="13">
        <f t="shared" ref="F94:F106" si="10">G94+H94</f>
        <v>38</v>
      </c>
      <c r="G94" s="13">
        <v>12</v>
      </c>
      <c r="H94" s="13">
        <v>26</v>
      </c>
      <c r="I94" s="13">
        <f t="shared" ref="I94:I106" si="11">J94+K94</f>
        <v>0</v>
      </c>
      <c r="J94" s="13">
        <v>0</v>
      </c>
      <c r="K94" s="13">
        <v>0</v>
      </c>
      <c r="L94" s="13"/>
      <c r="M94" s="13"/>
      <c r="N94" s="13"/>
      <c r="O94" s="13"/>
    </row>
    <row r="95" spans="2:15" s="11" customFormat="1">
      <c r="B95" s="17" t="s">
        <v>14</v>
      </c>
      <c r="C95" s="13">
        <f t="shared" si="8"/>
        <v>27</v>
      </c>
      <c r="D95" s="13">
        <f t="shared" si="9"/>
        <v>2</v>
      </c>
      <c r="E95" s="13">
        <f t="shared" si="9"/>
        <v>25</v>
      </c>
      <c r="F95" s="13">
        <f t="shared" si="10"/>
        <v>27</v>
      </c>
      <c r="G95" s="13">
        <v>2</v>
      </c>
      <c r="H95" s="13">
        <v>25</v>
      </c>
      <c r="I95" s="13">
        <f t="shared" si="11"/>
        <v>0</v>
      </c>
      <c r="J95" s="13">
        <v>0</v>
      </c>
      <c r="K95" s="13">
        <v>0</v>
      </c>
      <c r="L95" s="13"/>
      <c r="M95" s="13"/>
      <c r="N95" s="13"/>
      <c r="O95" s="13"/>
    </row>
    <row r="96" spans="2:15" s="11" customFormat="1">
      <c r="B96" s="17" t="s">
        <v>23</v>
      </c>
      <c r="C96" s="13">
        <f t="shared" si="8"/>
        <v>9</v>
      </c>
      <c r="D96" s="13">
        <f t="shared" si="9"/>
        <v>0</v>
      </c>
      <c r="E96" s="13">
        <f t="shared" si="9"/>
        <v>9</v>
      </c>
      <c r="F96" s="13">
        <f t="shared" si="10"/>
        <v>9</v>
      </c>
      <c r="G96" s="13">
        <v>0</v>
      </c>
      <c r="H96" s="13">
        <v>9</v>
      </c>
      <c r="I96" s="13">
        <f t="shared" si="11"/>
        <v>0</v>
      </c>
      <c r="J96" s="13">
        <v>0</v>
      </c>
      <c r="K96" s="13">
        <v>0</v>
      </c>
      <c r="L96" s="13"/>
      <c r="M96" s="13"/>
      <c r="N96" s="13"/>
      <c r="O96" s="13"/>
    </row>
    <row r="97" spans="2:15" s="11" customFormat="1">
      <c r="B97" s="17" t="s">
        <v>25</v>
      </c>
      <c r="C97" s="13">
        <f t="shared" si="8"/>
        <v>32</v>
      </c>
      <c r="D97" s="13">
        <f t="shared" si="9"/>
        <v>0</v>
      </c>
      <c r="E97" s="13">
        <f t="shared" si="9"/>
        <v>32</v>
      </c>
      <c r="F97" s="13">
        <f t="shared" si="10"/>
        <v>32</v>
      </c>
      <c r="G97" s="13">
        <v>0</v>
      </c>
      <c r="H97" s="13">
        <v>32</v>
      </c>
      <c r="I97" s="13">
        <f t="shared" si="11"/>
        <v>0</v>
      </c>
      <c r="J97" s="13">
        <v>0</v>
      </c>
      <c r="K97" s="13">
        <v>0</v>
      </c>
      <c r="L97" s="13"/>
      <c r="M97" s="13"/>
      <c r="N97" s="13"/>
      <c r="O97" s="13"/>
    </row>
    <row r="98" spans="2:15" s="11" customFormat="1">
      <c r="B98" s="17" t="s">
        <v>29</v>
      </c>
      <c r="C98" s="13">
        <f t="shared" si="8"/>
        <v>6</v>
      </c>
      <c r="D98" s="13">
        <f t="shared" si="9"/>
        <v>0</v>
      </c>
      <c r="E98" s="13">
        <f t="shared" si="9"/>
        <v>6</v>
      </c>
      <c r="F98" s="13">
        <f t="shared" si="10"/>
        <v>6</v>
      </c>
      <c r="G98" s="13">
        <v>0</v>
      </c>
      <c r="H98" s="13">
        <v>6</v>
      </c>
      <c r="I98" s="13">
        <f t="shared" si="11"/>
        <v>0</v>
      </c>
      <c r="J98" s="13">
        <v>0</v>
      </c>
      <c r="K98" s="13">
        <v>0</v>
      </c>
      <c r="L98" s="13"/>
      <c r="M98" s="13"/>
      <c r="N98" s="13"/>
      <c r="O98" s="13"/>
    </row>
    <row r="99" spans="2:15" s="11" customFormat="1">
      <c r="B99" s="17" t="s">
        <v>38</v>
      </c>
      <c r="C99" s="13">
        <f t="shared" si="8"/>
        <v>94</v>
      </c>
      <c r="D99" s="13">
        <f t="shared" si="9"/>
        <v>45</v>
      </c>
      <c r="E99" s="13">
        <f t="shared" si="9"/>
        <v>49</v>
      </c>
      <c r="F99" s="13">
        <f t="shared" si="10"/>
        <v>94</v>
      </c>
      <c r="G99" s="13">
        <v>45</v>
      </c>
      <c r="H99" s="13">
        <v>49</v>
      </c>
      <c r="I99" s="13">
        <f t="shared" si="11"/>
        <v>0</v>
      </c>
      <c r="J99" s="13">
        <v>0</v>
      </c>
      <c r="K99" s="13">
        <v>0</v>
      </c>
      <c r="L99" s="13"/>
      <c r="M99" s="13"/>
      <c r="N99" s="13"/>
      <c r="O99" s="13"/>
    </row>
    <row r="100" spans="2:15" s="11" customFormat="1">
      <c r="B100" s="17" t="s">
        <v>39</v>
      </c>
      <c r="C100" s="13">
        <f t="shared" si="8"/>
        <v>47</v>
      </c>
      <c r="D100" s="13">
        <f t="shared" si="9"/>
        <v>16</v>
      </c>
      <c r="E100" s="13">
        <f t="shared" si="9"/>
        <v>31</v>
      </c>
      <c r="F100" s="13">
        <f t="shared" si="10"/>
        <v>47</v>
      </c>
      <c r="G100" s="13">
        <v>16</v>
      </c>
      <c r="H100" s="13">
        <v>31</v>
      </c>
      <c r="I100" s="13">
        <f t="shared" si="11"/>
        <v>0</v>
      </c>
      <c r="J100" s="13">
        <v>0</v>
      </c>
      <c r="K100" s="13">
        <v>0</v>
      </c>
      <c r="L100" s="13"/>
      <c r="M100" s="13"/>
      <c r="N100" s="13"/>
      <c r="O100" s="13"/>
    </row>
    <row r="101" spans="2:15" s="11" customFormat="1">
      <c r="B101" s="17" t="s">
        <v>42</v>
      </c>
      <c r="C101" s="13">
        <f t="shared" si="8"/>
        <v>24</v>
      </c>
      <c r="D101" s="13">
        <f t="shared" si="9"/>
        <v>3</v>
      </c>
      <c r="E101" s="13">
        <f t="shared" si="9"/>
        <v>21</v>
      </c>
      <c r="F101" s="13">
        <f t="shared" si="10"/>
        <v>24</v>
      </c>
      <c r="G101" s="13">
        <v>3</v>
      </c>
      <c r="H101" s="13">
        <v>21</v>
      </c>
      <c r="I101" s="13">
        <f t="shared" si="11"/>
        <v>0</v>
      </c>
      <c r="J101" s="13">
        <v>0</v>
      </c>
      <c r="K101" s="13">
        <v>0</v>
      </c>
      <c r="L101" s="13"/>
      <c r="M101" s="13"/>
      <c r="N101" s="13"/>
      <c r="O101" s="13"/>
    </row>
    <row r="102" spans="2:15" s="11" customFormat="1">
      <c r="B102" s="17" t="s">
        <v>45</v>
      </c>
      <c r="C102" s="13">
        <f t="shared" si="8"/>
        <v>2</v>
      </c>
      <c r="D102" s="13">
        <f t="shared" si="9"/>
        <v>0</v>
      </c>
      <c r="E102" s="13">
        <f t="shared" si="9"/>
        <v>2</v>
      </c>
      <c r="F102" s="13">
        <f t="shared" si="10"/>
        <v>2</v>
      </c>
      <c r="G102" s="13">
        <v>0</v>
      </c>
      <c r="H102" s="13">
        <v>2</v>
      </c>
      <c r="I102" s="13">
        <f t="shared" si="11"/>
        <v>0</v>
      </c>
      <c r="J102" s="13">
        <v>0</v>
      </c>
      <c r="K102" s="13">
        <v>0</v>
      </c>
      <c r="L102" s="13"/>
      <c r="M102" s="13"/>
      <c r="N102" s="13"/>
      <c r="O102" s="13"/>
    </row>
    <row r="103" spans="2:15" s="11" customFormat="1">
      <c r="B103" s="17" t="s">
        <v>49</v>
      </c>
      <c r="C103" s="13">
        <f t="shared" si="8"/>
        <v>38</v>
      </c>
      <c r="D103" s="13">
        <f t="shared" si="9"/>
        <v>16</v>
      </c>
      <c r="E103" s="13">
        <f t="shared" si="9"/>
        <v>22</v>
      </c>
      <c r="F103" s="13">
        <f t="shared" si="10"/>
        <v>0</v>
      </c>
      <c r="G103" s="13">
        <v>0</v>
      </c>
      <c r="H103" s="13">
        <v>0</v>
      </c>
      <c r="I103" s="13">
        <f t="shared" si="11"/>
        <v>38</v>
      </c>
      <c r="J103" s="13">
        <v>16</v>
      </c>
      <c r="K103" s="13">
        <v>22</v>
      </c>
      <c r="L103" s="13"/>
      <c r="M103" s="13"/>
      <c r="N103" s="13"/>
      <c r="O103" s="13"/>
    </row>
    <row r="104" spans="2:15" s="11" customFormat="1">
      <c r="B104" s="17" t="s">
        <v>53</v>
      </c>
      <c r="C104" s="13">
        <f t="shared" si="8"/>
        <v>96</v>
      </c>
      <c r="D104" s="13">
        <f t="shared" si="9"/>
        <v>5</v>
      </c>
      <c r="E104" s="13">
        <f t="shared" si="9"/>
        <v>91</v>
      </c>
      <c r="F104" s="13">
        <f t="shared" si="10"/>
        <v>96</v>
      </c>
      <c r="G104" s="13">
        <v>5</v>
      </c>
      <c r="H104" s="13">
        <v>91</v>
      </c>
      <c r="I104" s="13">
        <f t="shared" si="11"/>
        <v>0</v>
      </c>
      <c r="J104" s="13">
        <v>0</v>
      </c>
      <c r="K104" s="13">
        <v>0</v>
      </c>
      <c r="L104" s="13"/>
      <c r="M104" s="13"/>
      <c r="N104" s="13"/>
      <c r="O104" s="13"/>
    </row>
    <row r="105" spans="2:15" s="11" customFormat="1">
      <c r="B105" s="17" t="s">
        <v>60</v>
      </c>
      <c r="C105" s="13">
        <f t="shared" si="8"/>
        <v>18</v>
      </c>
      <c r="D105" s="13">
        <f t="shared" si="9"/>
        <v>1</v>
      </c>
      <c r="E105" s="13">
        <f t="shared" si="9"/>
        <v>17</v>
      </c>
      <c r="F105" s="13">
        <f t="shared" si="10"/>
        <v>18</v>
      </c>
      <c r="G105" s="13">
        <v>1</v>
      </c>
      <c r="H105" s="13">
        <v>17</v>
      </c>
      <c r="I105" s="13">
        <f t="shared" si="11"/>
        <v>0</v>
      </c>
      <c r="J105" s="13">
        <v>0</v>
      </c>
      <c r="K105" s="13">
        <v>0</v>
      </c>
      <c r="L105" s="13"/>
      <c r="M105" s="13"/>
      <c r="N105" s="13"/>
      <c r="O105" s="13"/>
    </row>
    <row r="106" spans="2:15" s="11" customFormat="1">
      <c r="B106" s="17" t="s">
        <v>62</v>
      </c>
      <c r="C106" s="13">
        <f t="shared" si="8"/>
        <v>68</v>
      </c>
      <c r="D106" s="13">
        <f t="shared" si="9"/>
        <v>27</v>
      </c>
      <c r="E106" s="13">
        <f t="shared" si="9"/>
        <v>41</v>
      </c>
      <c r="F106" s="13">
        <f t="shared" si="10"/>
        <v>28</v>
      </c>
      <c r="G106" s="13">
        <v>10</v>
      </c>
      <c r="H106" s="13">
        <v>18</v>
      </c>
      <c r="I106" s="13">
        <f t="shared" si="11"/>
        <v>40</v>
      </c>
      <c r="J106" s="13">
        <v>17</v>
      </c>
      <c r="K106" s="13">
        <v>23</v>
      </c>
      <c r="L106" s="13"/>
      <c r="M106" s="13"/>
      <c r="N106" s="13"/>
      <c r="O106" s="13"/>
    </row>
    <row r="107" spans="2:15" s="11" customFormat="1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 spans="2:15" s="11" customFormat="1">
      <c r="B108" s="15" t="s">
        <v>65</v>
      </c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 spans="2:15" s="11" customFormat="1">
      <c r="B109" s="12" t="s">
        <v>16</v>
      </c>
      <c r="C109" s="13">
        <f t="shared" ref="C109:C126" si="12">D109+E109</f>
        <v>1</v>
      </c>
      <c r="D109" s="13">
        <f t="shared" ref="D109:E126" si="13">G109+J109</f>
        <v>1</v>
      </c>
      <c r="E109" s="13">
        <f t="shared" si="13"/>
        <v>0</v>
      </c>
      <c r="F109" s="13">
        <f t="shared" ref="F109:F126" si="14">G109+H109</f>
        <v>1</v>
      </c>
      <c r="G109" s="13">
        <v>1</v>
      </c>
      <c r="H109" s="13">
        <v>0</v>
      </c>
      <c r="I109" s="13">
        <f t="shared" ref="I109:I126" si="15">J109+K109</f>
        <v>0</v>
      </c>
      <c r="J109" s="13">
        <v>0</v>
      </c>
      <c r="K109" s="13">
        <v>0</v>
      </c>
      <c r="L109" s="13"/>
      <c r="M109" s="13"/>
      <c r="N109" s="13"/>
      <c r="O109" s="13"/>
    </row>
    <row r="110" spans="2:15" s="11" customFormat="1">
      <c r="B110" s="12" t="s">
        <v>21</v>
      </c>
      <c r="C110" s="13">
        <f t="shared" si="12"/>
        <v>6</v>
      </c>
      <c r="D110" s="13">
        <f t="shared" si="13"/>
        <v>6</v>
      </c>
      <c r="E110" s="13">
        <f t="shared" si="13"/>
        <v>0</v>
      </c>
      <c r="F110" s="13">
        <f t="shared" si="14"/>
        <v>6</v>
      </c>
      <c r="G110" s="13">
        <v>6</v>
      </c>
      <c r="H110" s="13">
        <v>0</v>
      </c>
      <c r="I110" s="13">
        <f t="shared" si="15"/>
        <v>0</v>
      </c>
      <c r="J110" s="13">
        <v>0</v>
      </c>
      <c r="K110" s="13">
        <v>0</v>
      </c>
      <c r="L110" s="13"/>
      <c r="M110" s="13"/>
      <c r="N110" s="13"/>
      <c r="O110" s="13"/>
    </row>
    <row r="111" spans="2:15" s="11" customFormat="1">
      <c r="B111" s="12" t="s">
        <v>22</v>
      </c>
      <c r="C111" s="13">
        <f t="shared" si="12"/>
        <v>247</v>
      </c>
      <c r="D111" s="13">
        <f t="shared" si="13"/>
        <v>80</v>
      </c>
      <c r="E111" s="13">
        <f t="shared" si="13"/>
        <v>167</v>
      </c>
      <c r="F111" s="13">
        <f t="shared" si="14"/>
        <v>247</v>
      </c>
      <c r="G111" s="13">
        <v>80</v>
      </c>
      <c r="H111" s="13">
        <v>167</v>
      </c>
      <c r="I111" s="13">
        <f t="shared" si="15"/>
        <v>0</v>
      </c>
      <c r="J111" s="13">
        <v>0</v>
      </c>
      <c r="K111" s="13">
        <v>0</v>
      </c>
      <c r="L111" s="13"/>
      <c r="M111" s="13"/>
      <c r="N111" s="13"/>
      <c r="O111" s="13"/>
    </row>
    <row r="112" spans="2:15" s="11" customFormat="1">
      <c r="B112" s="12" t="s">
        <v>25</v>
      </c>
      <c r="C112" s="13">
        <f t="shared" si="12"/>
        <v>59</v>
      </c>
      <c r="D112" s="13">
        <f t="shared" si="13"/>
        <v>2</v>
      </c>
      <c r="E112" s="13">
        <f t="shared" si="13"/>
        <v>57</v>
      </c>
      <c r="F112" s="13">
        <f t="shared" si="14"/>
        <v>59</v>
      </c>
      <c r="G112" s="13">
        <v>2</v>
      </c>
      <c r="H112" s="13">
        <v>57</v>
      </c>
      <c r="I112" s="13">
        <f t="shared" si="15"/>
        <v>0</v>
      </c>
      <c r="J112" s="13">
        <v>0</v>
      </c>
      <c r="K112" s="13">
        <v>0</v>
      </c>
      <c r="L112" s="13"/>
      <c r="M112" s="13"/>
      <c r="N112" s="13"/>
      <c r="O112" s="13"/>
    </row>
    <row r="113" spans="2:15" s="11" customFormat="1">
      <c r="B113" s="12" t="s">
        <v>33</v>
      </c>
      <c r="C113" s="13">
        <f t="shared" si="12"/>
        <v>15</v>
      </c>
      <c r="D113" s="13">
        <f t="shared" si="13"/>
        <v>15</v>
      </c>
      <c r="E113" s="13">
        <f t="shared" si="13"/>
        <v>0</v>
      </c>
      <c r="F113" s="13">
        <f t="shared" si="14"/>
        <v>15</v>
      </c>
      <c r="G113" s="13">
        <v>15</v>
      </c>
      <c r="H113" s="13">
        <v>0</v>
      </c>
      <c r="I113" s="13">
        <f t="shared" si="15"/>
        <v>0</v>
      </c>
      <c r="J113" s="13">
        <v>0</v>
      </c>
      <c r="K113" s="13">
        <v>0</v>
      </c>
      <c r="L113" s="13"/>
      <c r="M113" s="13"/>
      <c r="N113" s="13"/>
      <c r="O113" s="13"/>
    </row>
    <row r="114" spans="2:15" s="11" customFormat="1">
      <c r="B114" s="12" t="s">
        <v>36</v>
      </c>
      <c r="C114" s="13">
        <f t="shared" si="12"/>
        <v>5</v>
      </c>
      <c r="D114" s="13">
        <f t="shared" si="13"/>
        <v>3</v>
      </c>
      <c r="E114" s="13">
        <f t="shared" si="13"/>
        <v>2</v>
      </c>
      <c r="F114" s="13">
        <f t="shared" si="14"/>
        <v>5</v>
      </c>
      <c r="G114" s="13">
        <v>3</v>
      </c>
      <c r="H114" s="13">
        <v>2</v>
      </c>
      <c r="I114" s="13">
        <f t="shared" si="15"/>
        <v>0</v>
      </c>
      <c r="J114" s="13">
        <v>0</v>
      </c>
      <c r="K114" s="13">
        <v>0</v>
      </c>
      <c r="L114" s="13"/>
      <c r="M114" s="13"/>
      <c r="N114" s="13"/>
      <c r="O114" s="13"/>
    </row>
    <row r="115" spans="2:15" s="11" customFormat="1">
      <c r="B115" s="12" t="s">
        <v>39</v>
      </c>
      <c r="C115" s="13">
        <f t="shared" si="12"/>
        <v>70</v>
      </c>
      <c r="D115" s="13">
        <f t="shared" si="13"/>
        <v>27</v>
      </c>
      <c r="E115" s="13">
        <f t="shared" si="13"/>
        <v>43</v>
      </c>
      <c r="F115" s="13">
        <f t="shared" si="14"/>
        <v>70</v>
      </c>
      <c r="G115" s="13">
        <v>27</v>
      </c>
      <c r="H115" s="13">
        <v>43</v>
      </c>
      <c r="I115" s="13">
        <f t="shared" si="15"/>
        <v>0</v>
      </c>
      <c r="J115" s="13">
        <v>0</v>
      </c>
      <c r="K115" s="13">
        <v>0</v>
      </c>
      <c r="L115" s="13"/>
      <c r="M115" s="13"/>
      <c r="N115" s="13"/>
      <c r="O115" s="13"/>
    </row>
    <row r="116" spans="2:15" s="11" customFormat="1">
      <c r="B116" s="12" t="s">
        <v>40</v>
      </c>
      <c r="C116" s="13">
        <f t="shared" si="12"/>
        <v>3</v>
      </c>
      <c r="D116" s="13">
        <f t="shared" si="13"/>
        <v>1</v>
      </c>
      <c r="E116" s="13">
        <f t="shared" si="13"/>
        <v>2</v>
      </c>
      <c r="F116" s="13">
        <f t="shared" si="14"/>
        <v>3</v>
      </c>
      <c r="G116" s="13">
        <v>1</v>
      </c>
      <c r="H116" s="13">
        <v>2</v>
      </c>
      <c r="I116" s="13">
        <f t="shared" si="15"/>
        <v>0</v>
      </c>
      <c r="J116" s="13">
        <v>0</v>
      </c>
      <c r="K116" s="13">
        <v>0</v>
      </c>
      <c r="L116" s="13"/>
      <c r="M116" s="13"/>
      <c r="N116" s="13"/>
      <c r="O116" s="13"/>
    </row>
    <row r="117" spans="2:15" s="11" customFormat="1">
      <c r="B117" s="12" t="s">
        <v>42</v>
      </c>
      <c r="C117" s="13">
        <f t="shared" si="12"/>
        <v>15</v>
      </c>
      <c r="D117" s="13">
        <f t="shared" si="13"/>
        <v>0</v>
      </c>
      <c r="E117" s="13">
        <f t="shared" si="13"/>
        <v>15</v>
      </c>
      <c r="F117" s="13">
        <f t="shared" si="14"/>
        <v>15</v>
      </c>
      <c r="G117" s="13">
        <v>0</v>
      </c>
      <c r="H117" s="13">
        <v>15</v>
      </c>
      <c r="I117" s="13">
        <f t="shared" si="15"/>
        <v>0</v>
      </c>
      <c r="J117" s="13">
        <v>0</v>
      </c>
      <c r="K117" s="13">
        <v>0</v>
      </c>
      <c r="L117" s="13"/>
      <c r="M117" s="13"/>
      <c r="N117" s="13"/>
      <c r="O117" s="13"/>
    </row>
    <row r="118" spans="2:15" s="11" customFormat="1">
      <c r="B118" s="12" t="s">
        <v>43</v>
      </c>
      <c r="C118" s="13">
        <f t="shared" si="12"/>
        <v>4</v>
      </c>
      <c r="D118" s="13">
        <f t="shared" si="13"/>
        <v>0</v>
      </c>
      <c r="E118" s="13">
        <f t="shared" si="13"/>
        <v>4</v>
      </c>
      <c r="F118" s="13">
        <f t="shared" si="14"/>
        <v>4</v>
      </c>
      <c r="G118" s="13">
        <v>0</v>
      </c>
      <c r="H118" s="13">
        <v>4</v>
      </c>
      <c r="I118" s="13">
        <f t="shared" si="15"/>
        <v>0</v>
      </c>
      <c r="J118" s="13">
        <v>0</v>
      </c>
      <c r="K118" s="13">
        <v>0</v>
      </c>
      <c r="L118" s="13"/>
      <c r="M118" s="13"/>
      <c r="N118" s="13"/>
      <c r="O118" s="13"/>
    </row>
    <row r="119" spans="2:15" s="11" customFormat="1">
      <c r="B119" s="12" t="s">
        <v>45</v>
      </c>
      <c r="C119" s="13">
        <f t="shared" si="12"/>
        <v>14</v>
      </c>
      <c r="D119" s="13">
        <f t="shared" si="13"/>
        <v>4</v>
      </c>
      <c r="E119" s="13">
        <f t="shared" si="13"/>
        <v>10</v>
      </c>
      <c r="F119" s="13">
        <f t="shared" si="14"/>
        <v>14</v>
      </c>
      <c r="G119" s="13">
        <v>4</v>
      </c>
      <c r="H119" s="13">
        <v>10</v>
      </c>
      <c r="I119" s="13">
        <f t="shared" si="15"/>
        <v>0</v>
      </c>
      <c r="J119" s="13">
        <v>0</v>
      </c>
      <c r="K119" s="13">
        <v>0</v>
      </c>
      <c r="L119" s="13"/>
      <c r="M119" s="13"/>
      <c r="N119" s="13"/>
      <c r="O119" s="13"/>
    </row>
    <row r="120" spans="2:15" s="11" customFormat="1">
      <c r="B120" s="12" t="s">
        <v>46</v>
      </c>
      <c r="C120" s="13">
        <f t="shared" si="12"/>
        <v>52</v>
      </c>
      <c r="D120" s="13">
        <f t="shared" si="13"/>
        <v>0</v>
      </c>
      <c r="E120" s="13">
        <f t="shared" si="13"/>
        <v>52</v>
      </c>
      <c r="F120" s="13">
        <f t="shared" si="14"/>
        <v>52</v>
      </c>
      <c r="G120" s="13">
        <v>0</v>
      </c>
      <c r="H120" s="13">
        <v>52</v>
      </c>
      <c r="I120" s="13">
        <f t="shared" si="15"/>
        <v>0</v>
      </c>
      <c r="J120" s="13">
        <v>0</v>
      </c>
      <c r="K120" s="13">
        <v>0</v>
      </c>
      <c r="L120" s="13"/>
      <c r="M120" s="13"/>
      <c r="N120" s="13"/>
      <c r="O120" s="13"/>
    </row>
    <row r="121" spans="2:15" s="11" customFormat="1">
      <c r="B121" s="12" t="s">
        <v>52</v>
      </c>
      <c r="C121" s="13">
        <f t="shared" si="12"/>
        <v>4</v>
      </c>
      <c r="D121" s="13">
        <f t="shared" si="13"/>
        <v>0</v>
      </c>
      <c r="E121" s="13">
        <f t="shared" si="13"/>
        <v>4</v>
      </c>
      <c r="F121" s="13">
        <f t="shared" si="14"/>
        <v>4</v>
      </c>
      <c r="G121" s="13">
        <v>0</v>
      </c>
      <c r="H121" s="13">
        <v>4</v>
      </c>
      <c r="I121" s="13">
        <f t="shared" si="15"/>
        <v>0</v>
      </c>
      <c r="J121" s="13">
        <v>0</v>
      </c>
      <c r="K121" s="13">
        <v>0</v>
      </c>
      <c r="L121" s="13"/>
      <c r="M121" s="13"/>
      <c r="N121" s="13"/>
      <c r="O121" s="13"/>
    </row>
    <row r="122" spans="2:15" s="11" customFormat="1">
      <c r="B122" s="12" t="s">
        <v>53</v>
      </c>
      <c r="C122" s="13">
        <f t="shared" si="12"/>
        <v>232</v>
      </c>
      <c r="D122" s="13">
        <f t="shared" si="13"/>
        <v>12</v>
      </c>
      <c r="E122" s="13">
        <f t="shared" si="13"/>
        <v>220</v>
      </c>
      <c r="F122" s="13">
        <f t="shared" si="14"/>
        <v>232</v>
      </c>
      <c r="G122" s="13">
        <v>12</v>
      </c>
      <c r="H122" s="13">
        <v>220</v>
      </c>
      <c r="I122" s="13">
        <f t="shared" si="15"/>
        <v>0</v>
      </c>
      <c r="J122" s="13">
        <v>0</v>
      </c>
      <c r="K122" s="13">
        <v>0</v>
      </c>
      <c r="L122" s="13"/>
      <c r="M122" s="13"/>
      <c r="N122" s="13"/>
      <c r="O122" s="13"/>
    </row>
    <row r="123" spans="2:15" s="11" customFormat="1">
      <c r="B123" s="12" t="s">
        <v>54</v>
      </c>
      <c r="C123" s="13">
        <f t="shared" si="12"/>
        <v>40</v>
      </c>
      <c r="D123" s="13">
        <f t="shared" si="13"/>
        <v>0</v>
      </c>
      <c r="E123" s="13">
        <f t="shared" si="13"/>
        <v>40</v>
      </c>
      <c r="F123" s="13">
        <f t="shared" si="14"/>
        <v>40</v>
      </c>
      <c r="G123" s="13">
        <v>0</v>
      </c>
      <c r="H123" s="13">
        <v>40</v>
      </c>
      <c r="I123" s="13">
        <f t="shared" si="15"/>
        <v>0</v>
      </c>
      <c r="J123" s="13">
        <v>0</v>
      </c>
      <c r="K123" s="13">
        <v>0</v>
      </c>
      <c r="L123" s="13"/>
      <c r="M123" s="13"/>
      <c r="N123" s="13"/>
      <c r="O123" s="13"/>
    </row>
    <row r="124" spans="2:15" s="11" customFormat="1">
      <c r="B124" s="12" t="s">
        <v>59</v>
      </c>
      <c r="C124" s="13">
        <f t="shared" si="12"/>
        <v>20</v>
      </c>
      <c r="D124" s="13">
        <f t="shared" si="13"/>
        <v>20</v>
      </c>
      <c r="E124" s="13">
        <f t="shared" si="13"/>
        <v>0</v>
      </c>
      <c r="F124" s="13">
        <f t="shared" si="14"/>
        <v>20</v>
      </c>
      <c r="G124" s="13">
        <v>20</v>
      </c>
      <c r="H124" s="13">
        <v>0</v>
      </c>
      <c r="I124" s="13">
        <f t="shared" si="15"/>
        <v>0</v>
      </c>
      <c r="J124" s="13">
        <v>0</v>
      </c>
      <c r="K124" s="13">
        <v>0</v>
      </c>
      <c r="L124" s="13"/>
      <c r="M124" s="13"/>
      <c r="N124" s="13"/>
      <c r="O124" s="13"/>
    </row>
    <row r="125" spans="2:15" s="11" customFormat="1">
      <c r="B125" s="12" t="s">
        <v>61</v>
      </c>
      <c r="C125" s="13">
        <f t="shared" si="12"/>
        <v>10</v>
      </c>
      <c r="D125" s="13">
        <f t="shared" si="13"/>
        <v>3</v>
      </c>
      <c r="E125" s="13">
        <f t="shared" si="13"/>
        <v>7</v>
      </c>
      <c r="F125" s="13">
        <f t="shared" si="14"/>
        <v>10</v>
      </c>
      <c r="G125" s="13">
        <v>3</v>
      </c>
      <c r="H125" s="13">
        <v>7</v>
      </c>
      <c r="I125" s="13">
        <f t="shared" si="15"/>
        <v>0</v>
      </c>
      <c r="J125" s="13">
        <v>0</v>
      </c>
      <c r="K125" s="13">
        <v>0</v>
      </c>
      <c r="L125" s="13"/>
      <c r="M125" s="13"/>
      <c r="N125" s="13"/>
      <c r="O125" s="13"/>
    </row>
    <row r="126" spans="2:15" s="11" customFormat="1">
      <c r="B126" s="12" t="s">
        <v>62</v>
      </c>
      <c r="C126" s="13">
        <f t="shared" si="12"/>
        <v>90</v>
      </c>
      <c r="D126" s="13">
        <f t="shared" si="13"/>
        <v>28</v>
      </c>
      <c r="E126" s="13">
        <f t="shared" si="13"/>
        <v>62</v>
      </c>
      <c r="F126" s="13">
        <f t="shared" si="14"/>
        <v>90</v>
      </c>
      <c r="G126" s="13">
        <v>28</v>
      </c>
      <c r="H126" s="13">
        <v>62</v>
      </c>
      <c r="I126" s="13">
        <f t="shared" si="15"/>
        <v>0</v>
      </c>
      <c r="J126" s="13">
        <v>0</v>
      </c>
      <c r="K126" s="13">
        <v>0</v>
      </c>
      <c r="L126" s="13"/>
      <c r="M126" s="13"/>
      <c r="N126" s="13"/>
      <c r="O126" s="13"/>
    </row>
    <row r="127" spans="2:15" s="11" customFormat="1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2:15" s="11" customFormat="1">
      <c r="B128" s="15" t="s">
        <v>66</v>
      </c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2:15" s="11" customFormat="1">
      <c r="B129" s="12" t="s">
        <v>25</v>
      </c>
      <c r="C129" s="13">
        <f t="shared" ref="C129:C137" si="16">D129+E129</f>
        <v>33</v>
      </c>
      <c r="D129" s="13">
        <f t="shared" ref="D129:E137" si="17">G129+J129</f>
        <v>1</v>
      </c>
      <c r="E129" s="13">
        <f t="shared" si="17"/>
        <v>32</v>
      </c>
      <c r="F129" s="13">
        <f t="shared" ref="F129:F137" si="18">G129+H129</f>
        <v>33</v>
      </c>
      <c r="G129" s="13">
        <v>1</v>
      </c>
      <c r="H129" s="13">
        <v>32</v>
      </c>
      <c r="I129" s="13">
        <f t="shared" ref="I129:I137" si="19">J129+K129</f>
        <v>0</v>
      </c>
      <c r="J129" s="13">
        <v>0</v>
      </c>
      <c r="K129" s="13">
        <v>0</v>
      </c>
      <c r="L129" s="13"/>
      <c r="M129" s="13"/>
      <c r="N129" s="13"/>
      <c r="O129" s="13"/>
    </row>
    <row r="130" spans="2:15" s="11" customFormat="1">
      <c r="B130" s="12" t="s">
        <v>38</v>
      </c>
      <c r="C130" s="13">
        <f t="shared" si="16"/>
        <v>27</v>
      </c>
      <c r="D130" s="13">
        <f t="shared" si="17"/>
        <v>14</v>
      </c>
      <c r="E130" s="13">
        <f t="shared" si="17"/>
        <v>13</v>
      </c>
      <c r="F130" s="13">
        <f t="shared" si="18"/>
        <v>27</v>
      </c>
      <c r="G130" s="13">
        <v>14</v>
      </c>
      <c r="H130" s="13">
        <v>13</v>
      </c>
      <c r="I130" s="13">
        <f t="shared" si="19"/>
        <v>0</v>
      </c>
      <c r="J130" s="13">
        <v>0</v>
      </c>
      <c r="K130" s="13">
        <v>0</v>
      </c>
      <c r="L130" s="13"/>
      <c r="M130" s="13"/>
      <c r="N130" s="13"/>
      <c r="O130" s="13"/>
    </row>
    <row r="131" spans="2:15" s="11" customFormat="1">
      <c r="B131" s="12" t="s">
        <v>42</v>
      </c>
      <c r="C131" s="13">
        <f t="shared" si="16"/>
        <v>4</v>
      </c>
      <c r="D131" s="13">
        <f t="shared" si="17"/>
        <v>0</v>
      </c>
      <c r="E131" s="13">
        <f t="shared" si="17"/>
        <v>4</v>
      </c>
      <c r="F131" s="13">
        <f t="shared" si="18"/>
        <v>4</v>
      </c>
      <c r="G131" s="13">
        <v>0</v>
      </c>
      <c r="H131" s="13">
        <v>4</v>
      </c>
      <c r="I131" s="13">
        <f t="shared" si="19"/>
        <v>0</v>
      </c>
      <c r="J131" s="13">
        <v>0</v>
      </c>
      <c r="K131" s="13">
        <v>0</v>
      </c>
      <c r="L131" s="13"/>
      <c r="M131" s="13"/>
      <c r="N131" s="13"/>
      <c r="O131" s="13"/>
    </row>
    <row r="132" spans="2:15" s="11" customFormat="1">
      <c r="B132" s="12" t="s">
        <v>43</v>
      </c>
      <c r="C132" s="13">
        <f t="shared" si="16"/>
        <v>7</v>
      </c>
      <c r="D132" s="13">
        <f t="shared" si="17"/>
        <v>0</v>
      </c>
      <c r="E132" s="13">
        <f t="shared" si="17"/>
        <v>7</v>
      </c>
      <c r="F132" s="13">
        <f t="shared" si="18"/>
        <v>7</v>
      </c>
      <c r="G132" s="13">
        <v>0</v>
      </c>
      <c r="H132" s="13">
        <v>7</v>
      </c>
      <c r="I132" s="13">
        <f t="shared" si="19"/>
        <v>0</v>
      </c>
      <c r="J132" s="13">
        <v>0</v>
      </c>
      <c r="K132" s="13">
        <v>0</v>
      </c>
      <c r="L132" s="13"/>
      <c r="M132" s="13"/>
      <c r="N132" s="13"/>
      <c r="O132" s="13"/>
    </row>
    <row r="133" spans="2:15" s="11" customFormat="1">
      <c r="B133" s="12" t="s">
        <v>45</v>
      </c>
      <c r="C133" s="13">
        <f t="shared" si="16"/>
        <v>10</v>
      </c>
      <c r="D133" s="13">
        <f t="shared" si="17"/>
        <v>0</v>
      </c>
      <c r="E133" s="13">
        <f t="shared" si="17"/>
        <v>10</v>
      </c>
      <c r="F133" s="13">
        <f t="shared" si="18"/>
        <v>10</v>
      </c>
      <c r="G133" s="13">
        <v>0</v>
      </c>
      <c r="H133" s="13">
        <v>10</v>
      </c>
      <c r="I133" s="13">
        <f t="shared" si="19"/>
        <v>0</v>
      </c>
      <c r="J133" s="13">
        <v>0</v>
      </c>
      <c r="K133" s="13">
        <v>0</v>
      </c>
      <c r="L133" s="13"/>
      <c r="M133" s="13"/>
      <c r="N133" s="13"/>
      <c r="O133" s="13"/>
    </row>
    <row r="134" spans="2:15" s="11" customFormat="1">
      <c r="B134" s="12" t="s">
        <v>51</v>
      </c>
      <c r="C134" s="13">
        <f t="shared" si="16"/>
        <v>6</v>
      </c>
      <c r="D134" s="13">
        <f t="shared" si="17"/>
        <v>1</v>
      </c>
      <c r="E134" s="13">
        <f t="shared" si="17"/>
        <v>5</v>
      </c>
      <c r="F134" s="13">
        <f t="shared" si="18"/>
        <v>6</v>
      </c>
      <c r="G134" s="13">
        <v>1</v>
      </c>
      <c r="H134" s="13">
        <v>5</v>
      </c>
      <c r="I134" s="13">
        <f t="shared" si="19"/>
        <v>0</v>
      </c>
      <c r="J134" s="13">
        <v>0</v>
      </c>
      <c r="K134" s="13">
        <v>0</v>
      </c>
      <c r="L134" s="13"/>
      <c r="M134" s="13"/>
      <c r="N134" s="13"/>
      <c r="O134" s="13"/>
    </row>
    <row r="135" spans="2:15" s="11" customFormat="1">
      <c r="B135" s="12" t="s">
        <v>52</v>
      </c>
      <c r="C135" s="13">
        <f t="shared" si="16"/>
        <v>4</v>
      </c>
      <c r="D135" s="13">
        <f t="shared" si="17"/>
        <v>0</v>
      </c>
      <c r="E135" s="13">
        <f t="shared" si="17"/>
        <v>4</v>
      </c>
      <c r="F135" s="13">
        <f t="shared" si="18"/>
        <v>4</v>
      </c>
      <c r="G135" s="13">
        <v>0</v>
      </c>
      <c r="H135" s="13">
        <v>4</v>
      </c>
      <c r="I135" s="13">
        <f t="shared" si="19"/>
        <v>0</v>
      </c>
      <c r="J135" s="13">
        <v>0</v>
      </c>
      <c r="K135" s="13">
        <v>0</v>
      </c>
      <c r="L135" s="13"/>
      <c r="M135" s="13"/>
      <c r="N135" s="13"/>
      <c r="O135" s="13"/>
    </row>
    <row r="136" spans="2:15" s="11" customFormat="1">
      <c r="B136" s="12" t="s">
        <v>53</v>
      </c>
      <c r="C136" s="13">
        <f t="shared" si="16"/>
        <v>131</v>
      </c>
      <c r="D136" s="13">
        <f t="shared" si="17"/>
        <v>4</v>
      </c>
      <c r="E136" s="13">
        <f t="shared" si="17"/>
        <v>127</v>
      </c>
      <c r="F136" s="13">
        <f t="shared" si="18"/>
        <v>131</v>
      </c>
      <c r="G136" s="13">
        <v>4</v>
      </c>
      <c r="H136" s="13">
        <v>127</v>
      </c>
      <c r="I136" s="13">
        <f t="shared" si="19"/>
        <v>0</v>
      </c>
      <c r="J136" s="13">
        <v>0</v>
      </c>
      <c r="K136" s="13">
        <v>0</v>
      </c>
      <c r="L136" s="13"/>
      <c r="M136" s="13"/>
      <c r="N136" s="13"/>
      <c r="O136" s="13"/>
    </row>
    <row r="137" spans="2:15" s="11" customFormat="1">
      <c r="B137" s="12" t="s">
        <v>62</v>
      </c>
      <c r="C137" s="13">
        <f t="shared" si="16"/>
        <v>35</v>
      </c>
      <c r="D137" s="13">
        <f t="shared" si="17"/>
        <v>8</v>
      </c>
      <c r="E137" s="13">
        <f t="shared" si="17"/>
        <v>27</v>
      </c>
      <c r="F137" s="13">
        <f t="shared" si="18"/>
        <v>35</v>
      </c>
      <c r="G137" s="13">
        <v>8</v>
      </c>
      <c r="H137" s="13">
        <v>27</v>
      </c>
      <c r="I137" s="13">
        <f t="shared" si="19"/>
        <v>0</v>
      </c>
      <c r="J137" s="13">
        <v>0</v>
      </c>
      <c r="K137" s="13">
        <v>0</v>
      </c>
      <c r="L137" s="13"/>
      <c r="M137" s="13"/>
      <c r="N137" s="13"/>
      <c r="O137" s="13"/>
    </row>
    <row r="138" spans="2:15" s="11" customFormat="1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2:15" s="11" customFormat="1">
      <c r="B139" s="16" t="s">
        <v>67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2:15" s="11" customFormat="1">
      <c r="B140" s="17" t="s">
        <v>11</v>
      </c>
      <c r="C140" s="13">
        <f t="shared" ref="C140:C157" si="20">D140+E140</f>
        <v>2</v>
      </c>
      <c r="D140" s="13">
        <f t="shared" ref="D140:E157" si="21">G140+J140</f>
        <v>1</v>
      </c>
      <c r="E140" s="13">
        <f t="shared" si="21"/>
        <v>1</v>
      </c>
      <c r="F140" s="13">
        <f t="shared" ref="F140:F157" si="22">G140+H140</f>
        <v>2</v>
      </c>
      <c r="G140" s="13">
        <v>1</v>
      </c>
      <c r="H140" s="13">
        <v>1</v>
      </c>
      <c r="I140" s="13">
        <f t="shared" ref="I140:I157" si="23">J140+K140</f>
        <v>0</v>
      </c>
      <c r="J140" s="13">
        <v>0</v>
      </c>
      <c r="K140" s="13">
        <v>0</v>
      </c>
      <c r="L140" s="13"/>
      <c r="M140" s="13"/>
      <c r="N140" s="13"/>
      <c r="O140" s="13"/>
    </row>
    <row r="141" spans="2:15" s="11" customFormat="1">
      <c r="B141" s="17" t="s">
        <v>12</v>
      </c>
      <c r="C141" s="13">
        <f t="shared" si="20"/>
        <v>32</v>
      </c>
      <c r="D141" s="13">
        <f t="shared" si="21"/>
        <v>16</v>
      </c>
      <c r="E141" s="13">
        <f t="shared" si="21"/>
        <v>16</v>
      </c>
      <c r="F141" s="13">
        <f t="shared" si="22"/>
        <v>32</v>
      </c>
      <c r="G141" s="13">
        <v>16</v>
      </c>
      <c r="H141" s="13">
        <v>16</v>
      </c>
      <c r="I141" s="13">
        <f t="shared" si="23"/>
        <v>0</v>
      </c>
      <c r="J141" s="13">
        <v>0</v>
      </c>
      <c r="K141" s="13">
        <v>0</v>
      </c>
      <c r="L141" s="13"/>
      <c r="M141" s="13"/>
      <c r="N141" s="13"/>
      <c r="O141" s="13"/>
    </row>
    <row r="142" spans="2:15" s="11" customFormat="1">
      <c r="B142" s="17" t="s">
        <v>14</v>
      </c>
      <c r="C142" s="13">
        <f t="shared" si="20"/>
        <v>52</v>
      </c>
      <c r="D142" s="13">
        <f t="shared" si="21"/>
        <v>2</v>
      </c>
      <c r="E142" s="13">
        <f t="shared" si="21"/>
        <v>50</v>
      </c>
      <c r="F142" s="13">
        <f t="shared" si="22"/>
        <v>52</v>
      </c>
      <c r="G142" s="13">
        <v>2</v>
      </c>
      <c r="H142" s="13">
        <v>50</v>
      </c>
      <c r="I142" s="13">
        <f t="shared" si="23"/>
        <v>0</v>
      </c>
      <c r="J142" s="13">
        <v>0</v>
      </c>
      <c r="K142" s="13">
        <v>0</v>
      </c>
      <c r="L142" s="13"/>
      <c r="M142" s="13"/>
      <c r="N142" s="13"/>
      <c r="O142" s="13"/>
    </row>
    <row r="143" spans="2:15" s="11" customFormat="1">
      <c r="B143" s="17" t="s">
        <v>17</v>
      </c>
      <c r="C143" s="13">
        <f t="shared" si="20"/>
        <v>6</v>
      </c>
      <c r="D143" s="13">
        <f t="shared" si="21"/>
        <v>2</v>
      </c>
      <c r="E143" s="13">
        <f t="shared" si="21"/>
        <v>4</v>
      </c>
      <c r="F143" s="13">
        <f t="shared" si="22"/>
        <v>6</v>
      </c>
      <c r="G143" s="13">
        <v>2</v>
      </c>
      <c r="H143" s="13">
        <v>4</v>
      </c>
      <c r="I143" s="13">
        <f t="shared" si="23"/>
        <v>0</v>
      </c>
      <c r="J143" s="13">
        <v>0</v>
      </c>
      <c r="K143" s="13">
        <v>0</v>
      </c>
      <c r="L143" s="13"/>
      <c r="M143" s="13"/>
      <c r="N143" s="13"/>
      <c r="O143" s="13"/>
    </row>
    <row r="144" spans="2:15" s="11" customFormat="1">
      <c r="B144" s="17" t="s">
        <v>19</v>
      </c>
      <c r="C144" s="13">
        <f t="shared" si="20"/>
        <v>12</v>
      </c>
      <c r="D144" s="13">
        <f t="shared" si="21"/>
        <v>4</v>
      </c>
      <c r="E144" s="13">
        <f t="shared" si="21"/>
        <v>8</v>
      </c>
      <c r="F144" s="13">
        <f t="shared" si="22"/>
        <v>12</v>
      </c>
      <c r="G144" s="13">
        <v>4</v>
      </c>
      <c r="H144" s="13">
        <v>8</v>
      </c>
      <c r="I144" s="13">
        <f t="shared" si="23"/>
        <v>0</v>
      </c>
      <c r="J144" s="13">
        <v>0</v>
      </c>
      <c r="K144" s="13">
        <v>0</v>
      </c>
      <c r="L144" s="13"/>
      <c r="M144" s="13"/>
      <c r="N144" s="13"/>
      <c r="O144" s="13"/>
    </row>
    <row r="145" spans="2:15" s="11" customFormat="1">
      <c r="B145" s="17" t="s">
        <v>22</v>
      </c>
      <c r="C145" s="13">
        <f t="shared" si="20"/>
        <v>17</v>
      </c>
      <c r="D145" s="13">
        <f t="shared" si="21"/>
        <v>8</v>
      </c>
      <c r="E145" s="13">
        <f t="shared" si="21"/>
        <v>9</v>
      </c>
      <c r="F145" s="13">
        <f t="shared" si="22"/>
        <v>17</v>
      </c>
      <c r="G145" s="13">
        <v>8</v>
      </c>
      <c r="H145" s="13">
        <v>9</v>
      </c>
      <c r="I145" s="13">
        <f t="shared" si="23"/>
        <v>0</v>
      </c>
      <c r="J145" s="13">
        <v>0</v>
      </c>
      <c r="K145" s="13">
        <v>0</v>
      </c>
      <c r="L145" s="13"/>
      <c r="M145" s="13"/>
      <c r="N145" s="13"/>
      <c r="O145" s="13"/>
    </row>
    <row r="146" spans="2:15" s="11" customFormat="1">
      <c r="B146" s="17" t="s">
        <v>25</v>
      </c>
      <c r="C146" s="13">
        <f t="shared" si="20"/>
        <v>62</v>
      </c>
      <c r="D146" s="13">
        <f t="shared" si="21"/>
        <v>3</v>
      </c>
      <c r="E146" s="13">
        <f t="shared" si="21"/>
        <v>59</v>
      </c>
      <c r="F146" s="13">
        <f t="shared" si="22"/>
        <v>57</v>
      </c>
      <c r="G146" s="13">
        <v>3</v>
      </c>
      <c r="H146" s="13">
        <v>54</v>
      </c>
      <c r="I146" s="13">
        <f t="shared" si="23"/>
        <v>5</v>
      </c>
      <c r="J146" s="13">
        <v>0</v>
      </c>
      <c r="K146" s="13">
        <v>5</v>
      </c>
      <c r="L146" s="13"/>
      <c r="M146" s="13"/>
      <c r="N146" s="13"/>
      <c r="O146" s="13"/>
    </row>
    <row r="147" spans="2:15" s="11" customFormat="1">
      <c r="B147" s="17" t="s">
        <v>26</v>
      </c>
      <c r="C147" s="13">
        <f t="shared" si="20"/>
        <v>50</v>
      </c>
      <c r="D147" s="13">
        <f t="shared" si="21"/>
        <v>0</v>
      </c>
      <c r="E147" s="13">
        <f t="shared" si="21"/>
        <v>50</v>
      </c>
      <c r="F147" s="13">
        <f t="shared" si="22"/>
        <v>50</v>
      </c>
      <c r="G147" s="13">
        <v>0</v>
      </c>
      <c r="H147" s="13">
        <v>50</v>
      </c>
      <c r="I147" s="13">
        <f t="shared" si="23"/>
        <v>0</v>
      </c>
      <c r="J147" s="13">
        <v>0</v>
      </c>
      <c r="K147" s="13">
        <v>0</v>
      </c>
      <c r="L147" s="13"/>
      <c r="M147" s="13"/>
      <c r="N147" s="13"/>
      <c r="O147" s="13"/>
    </row>
    <row r="148" spans="2:15" s="11" customFormat="1">
      <c r="B148" s="17" t="s">
        <v>28</v>
      </c>
      <c r="C148" s="13">
        <f t="shared" si="20"/>
        <v>17</v>
      </c>
      <c r="D148" s="13">
        <f t="shared" si="21"/>
        <v>8</v>
      </c>
      <c r="E148" s="13">
        <f t="shared" si="21"/>
        <v>9</v>
      </c>
      <c r="F148" s="13">
        <f t="shared" si="22"/>
        <v>17</v>
      </c>
      <c r="G148" s="13">
        <v>8</v>
      </c>
      <c r="H148" s="13">
        <v>9</v>
      </c>
      <c r="I148" s="13">
        <f t="shared" si="23"/>
        <v>0</v>
      </c>
      <c r="J148" s="13">
        <v>0</v>
      </c>
      <c r="K148" s="13">
        <v>0</v>
      </c>
      <c r="L148" s="13"/>
      <c r="M148" s="13"/>
      <c r="N148" s="13"/>
      <c r="O148" s="13"/>
    </row>
    <row r="149" spans="2:15" s="11" customFormat="1">
      <c r="B149" s="17" t="s">
        <v>38</v>
      </c>
      <c r="C149" s="13">
        <f t="shared" si="20"/>
        <v>51</v>
      </c>
      <c r="D149" s="13">
        <f t="shared" si="21"/>
        <v>16</v>
      </c>
      <c r="E149" s="13">
        <f t="shared" si="21"/>
        <v>35</v>
      </c>
      <c r="F149" s="13">
        <f t="shared" si="22"/>
        <v>51</v>
      </c>
      <c r="G149" s="13">
        <v>16</v>
      </c>
      <c r="H149" s="13">
        <v>35</v>
      </c>
      <c r="I149" s="13">
        <f t="shared" si="23"/>
        <v>0</v>
      </c>
      <c r="J149" s="13">
        <v>0</v>
      </c>
      <c r="K149" s="13">
        <v>0</v>
      </c>
      <c r="L149" s="13"/>
      <c r="M149" s="13"/>
      <c r="N149" s="13"/>
      <c r="O149" s="13"/>
    </row>
    <row r="150" spans="2:15" s="11" customFormat="1">
      <c r="B150" s="17" t="s">
        <v>40</v>
      </c>
      <c r="C150" s="13">
        <f t="shared" si="20"/>
        <v>31</v>
      </c>
      <c r="D150" s="13">
        <f t="shared" si="21"/>
        <v>9</v>
      </c>
      <c r="E150" s="13">
        <f t="shared" si="21"/>
        <v>22</v>
      </c>
      <c r="F150" s="13">
        <f t="shared" si="22"/>
        <v>31</v>
      </c>
      <c r="G150" s="13">
        <v>9</v>
      </c>
      <c r="H150" s="13">
        <v>22</v>
      </c>
      <c r="I150" s="13">
        <f t="shared" si="23"/>
        <v>0</v>
      </c>
      <c r="J150" s="13">
        <v>0</v>
      </c>
      <c r="K150" s="13">
        <v>0</v>
      </c>
      <c r="L150" s="13"/>
      <c r="M150" s="13"/>
      <c r="N150" s="13"/>
      <c r="O150" s="13"/>
    </row>
    <row r="151" spans="2:15" s="11" customFormat="1">
      <c r="B151" s="17" t="s">
        <v>42</v>
      </c>
      <c r="C151" s="13">
        <f t="shared" si="20"/>
        <v>32</v>
      </c>
      <c r="D151" s="13">
        <f t="shared" si="21"/>
        <v>1</v>
      </c>
      <c r="E151" s="13">
        <f t="shared" si="21"/>
        <v>31</v>
      </c>
      <c r="F151" s="13">
        <f t="shared" si="22"/>
        <v>32</v>
      </c>
      <c r="G151" s="13">
        <v>1</v>
      </c>
      <c r="H151" s="13">
        <v>31</v>
      </c>
      <c r="I151" s="13">
        <f t="shared" si="23"/>
        <v>0</v>
      </c>
      <c r="J151" s="13">
        <v>0</v>
      </c>
      <c r="K151" s="13">
        <v>0</v>
      </c>
      <c r="L151" s="13"/>
      <c r="M151" s="13"/>
      <c r="N151" s="13"/>
      <c r="O151" s="13"/>
    </row>
    <row r="152" spans="2:15" s="11" customFormat="1">
      <c r="B152" s="17" t="s">
        <v>45</v>
      </c>
      <c r="C152" s="13">
        <f t="shared" si="20"/>
        <v>34</v>
      </c>
      <c r="D152" s="13">
        <f t="shared" si="21"/>
        <v>4</v>
      </c>
      <c r="E152" s="13">
        <f t="shared" si="21"/>
        <v>30</v>
      </c>
      <c r="F152" s="13">
        <f t="shared" si="22"/>
        <v>25</v>
      </c>
      <c r="G152" s="13">
        <v>4</v>
      </c>
      <c r="H152" s="13">
        <v>21</v>
      </c>
      <c r="I152" s="13">
        <f t="shared" si="23"/>
        <v>9</v>
      </c>
      <c r="J152" s="13">
        <v>0</v>
      </c>
      <c r="K152" s="13">
        <v>9</v>
      </c>
      <c r="L152" s="13"/>
      <c r="M152" s="13"/>
      <c r="N152" s="13"/>
      <c r="O152" s="13"/>
    </row>
    <row r="153" spans="2:15" s="11" customFormat="1">
      <c r="B153" s="17" t="s">
        <v>47</v>
      </c>
      <c r="C153" s="13">
        <f t="shared" si="20"/>
        <v>29</v>
      </c>
      <c r="D153" s="13">
        <f t="shared" si="21"/>
        <v>1</v>
      </c>
      <c r="E153" s="13">
        <f t="shared" si="21"/>
        <v>28</v>
      </c>
      <c r="F153" s="13">
        <f t="shared" si="22"/>
        <v>29</v>
      </c>
      <c r="G153" s="13">
        <v>1</v>
      </c>
      <c r="H153" s="13">
        <v>28</v>
      </c>
      <c r="I153" s="13">
        <f t="shared" si="23"/>
        <v>0</v>
      </c>
      <c r="J153" s="13">
        <v>0</v>
      </c>
      <c r="K153" s="13">
        <v>0</v>
      </c>
      <c r="L153" s="13"/>
      <c r="M153" s="13"/>
      <c r="N153" s="13"/>
      <c r="O153" s="13"/>
    </row>
    <row r="154" spans="2:15" s="11" customFormat="1">
      <c r="B154" s="17" t="s">
        <v>49</v>
      </c>
      <c r="C154" s="13">
        <f t="shared" si="20"/>
        <v>40</v>
      </c>
      <c r="D154" s="13">
        <f t="shared" si="21"/>
        <v>16</v>
      </c>
      <c r="E154" s="13">
        <f t="shared" si="21"/>
        <v>24</v>
      </c>
      <c r="F154" s="13">
        <f t="shared" si="22"/>
        <v>40</v>
      </c>
      <c r="G154" s="13">
        <v>16</v>
      </c>
      <c r="H154" s="13">
        <v>24</v>
      </c>
      <c r="I154" s="13">
        <f t="shared" si="23"/>
        <v>0</v>
      </c>
      <c r="J154" s="13">
        <v>0</v>
      </c>
      <c r="K154" s="13">
        <v>0</v>
      </c>
      <c r="L154" s="13"/>
      <c r="M154" s="13"/>
      <c r="N154" s="13"/>
      <c r="O154" s="13"/>
    </row>
    <row r="155" spans="2:15" s="11" customFormat="1">
      <c r="B155" s="17" t="s">
        <v>52</v>
      </c>
      <c r="C155" s="13">
        <f t="shared" si="20"/>
        <v>26</v>
      </c>
      <c r="D155" s="13">
        <f t="shared" si="21"/>
        <v>1</v>
      </c>
      <c r="E155" s="13">
        <f t="shared" si="21"/>
        <v>25</v>
      </c>
      <c r="F155" s="13">
        <f t="shared" si="22"/>
        <v>26</v>
      </c>
      <c r="G155" s="13">
        <v>1</v>
      </c>
      <c r="H155" s="13">
        <v>25</v>
      </c>
      <c r="I155" s="13">
        <f t="shared" si="23"/>
        <v>0</v>
      </c>
      <c r="J155" s="13">
        <v>0</v>
      </c>
      <c r="K155" s="13">
        <v>0</v>
      </c>
      <c r="L155" s="13"/>
      <c r="M155" s="13"/>
      <c r="N155" s="13"/>
      <c r="O155" s="13"/>
    </row>
    <row r="156" spans="2:15" s="11" customFormat="1">
      <c r="B156" s="17" t="s">
        <v>53</v>
      </c>
      <c r="C156" s="13">
        <f t="shared" si="20"/>
        <v>254</v>
      </c>
      <c r="D156" s="13">
        <f t="shared" si="21"/>
        <v>9</v>
      </c>
      <c r="E156" s="13">
        <f t="shared" si="21"/>
        <v>245</v>
      </c>
      <c r="F156" s="13">
        <f t="shared" si="22"/>
        <v>254</v>
      </c>
      <c r="G156" s="13">
        <v>9</v>
      </c>
      <c r="H156" s="13">
        <v>245</v>
      </c>
      <c r="I156" s="13">
        <f t="shared" si="23"/>
        <v>0</v>
      </c>
      <c r="J156" s="13">
        <v>0</v>
      </c>
      <c r="K156" s="13">
        <v>0</v>
      </c>
      <c r="L156" s="13"/>
      <c r="M156" s="13"/>
      <c r="N156" s="13"/>
      <c r="O156" s="13"/>
    </row>
    <row r="157" spans="2:15" s="11" customFormat="1">
      <c r="B157" s="17" t="s">
        <v>62</v>
      </c>
      <c r="C157" s="13">
        <f t="shared" si="20"/>
        <v>65</v>
      </c>
      <c r="D157" s="13">
        <f t="shared" si="21"/>
        <v>25</v>
      </c>
      <c r="E157" s="13">
        <f t="shared" si="21"/>
        <v>40</v>
      </c>
      <c r="F157" s="13">
        <f t="shared" si="22"/>
        <v>65</v>
      </c>
      <c r="G157" s="13">
        <v>25</v>
      </c>
      <c r="H157" s="13">
        <v>40</v>
      </c>
      <c r="I157" s="13">
        <f t="shared" si="23"/>
        <v>0</v>
      </c>
      <c r="J157" s="13">
        <v>0</v>
      </c>
      <c r="K157" s="13">
        <v>0</v>
      </c>
      <c r="L157" s="13"/>
      <c r="M157" s="13"/>
      <c r="N157" s="13"/>
      <c r="O157" s="13"/>
    </row>
    <row r="158" spans="2:15" s="11" customFormat="1">
      <c r="B158" s="17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</row>
    <row r="159" spans="2:15" s="11" customFormat="1">
      <c r="B159" s="16" t="s">
        <v>68</v>
      </c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</row>
    <row r="160" spans="2:15" s="11" customFormat="1">
      <c r="B160" s="17" t="s">
        <v>22</v>
      </c>
      <c r="C160" s="13">
        <f t="shared" ref="C160:C174" si="24">D160+E160</f>
        <v>362</v>
      </c>
      <c r="D160" s="13">
        <f t="shared" ref="D160:E174" si="25">G160+J160</f>
        <v>177</v>
      </c>
      <c r="E160" s="13">
        <f t="shared" si="25"/>
        <v>185</v>
      </c>
      <c r="F160" s="13">
        <f t="shared" ref="F160:F174" si="26">G160+H160</f>
        <v>362</v>
      </c>
      <c r="G160" s="13">
        <v>177</v>
      </c>
      <c r="H160" s="13">
        <v>185</v>
      </c>
      <c r="I160" s="13">
        <f t="shared" ref="I160:I174" si="27">J160+K160</f>
        <v>0</v>
      </c>
      <c r="J160" s="13">
        <v>0</v>
      </c>
      <c r="K160" s="13">
        <v>0</v>
      </c>
      <c r="L160" s="13"/>
      <c r="M160" s="13"/>
      <c r="N160" s="13"/>
      <c r="O160" s="13"/>
    </row>
    <row r="161" spans="2:15" s="11" customFormat="1">
      <c r="B161" s="17" t="s">
        <v>25</v>
      </c>
      <c r="C161" s="13">
        <f t="shared" si="24"/>
        <v>40</v>
      </c>
      <c r="D161" s="13">
        <f t="shared" si="25"/>
        <v>0</v>
      </c>
      <c r="E161" s="13">
        <f t="shared" si="25"/>
        <v>40</v>
      </c>
      <c r="F161" s="13">
        <f t="shared" si="26"/>
        <v>40</v>
      </c>
      <c r="G161" s="13">
        <v>0</v>
      </c>
      <c r="H161" s="13">
        <v>40</v>
      </c>
      <c r="I161" s="13">
        <f t="shared" si="27"/>
        <v>0</v>
      </c>
      <c r="J161" s="13">
        <v>0</v>
      </c>
      <c r="K161" s="13">
        <v>0</v>
      </c>
      <c r="L161" s="13"/>
      <c r="M161" s="13"/>
      <c r="N161" s="13"/>
      <c r="O161" s="13"/>
    </row>
    <row r="162" spans="2:15" s="11" customFormat="1">
      <c r="B162" s="17" t="s">
        <v>26</v>
      </c>
      <c r="C162" s="13">
        <f t="shared" si="24"/>
        <v>14</v>
      </c>
      <c r="D162" s="13">
        <f t="shared" si="25"/>
        <v>0</v>
      </c>
      <c r="E162" s="13">
        <f t="shared" si="25"/>
        <v>14</v>
      </c>
      <c r="F162" s="13">
        <f t="shared" si="26"/>
        <v>14</v>
      </c>
      <c r="G162" s="13">
        <v>0</v>
      </c>
      <c r="H162" s="13">
        <v>14</v>
      </c>
      <c r="I162" s="13">
        <f t="shared" si="27"/>
        <v>0</v>
      </c>
      <c r="J162" s="13">
        <v>0</v>
      </c>
      <c r="K162" s="13">
        <v>0</v>
      </c>
      <c r="L162" s="13"/>
      <c r="M162" s="13"/>
      <c r="N162" s="13"/>
      <c r="O162" s="13"/>
    </row>
    <row r="163" spans="2:15" s="11" customFormat="1">
      <c r="B163" s="17" t="s">
        <v>27</v>
      </c>
      <c r="C163" s="13">
        <f t="shared" si="24"/>
        <v>17</v>
      </c>
      <c r="D163" s="13">
        <f t="shared" si="25"/>
        <v>0</v>
      </c>
      <c r="E163" s="13">
        <f t="shared" si="25"/>
        <v>17</v>
      </c>
      <c r="F163" s="13">
        <f t="shared" si="26"/>
        <v>17</v>
      </c>
      <c r="G163" s="13">
        <v>0</v>
      </c>
      <c r="H163" s="13">
        <v>17</v>
      </c>
      <c r="I163" s="13">
        <f t="shared" si="27"/>
        <v>0</v>
      </c>
      <c r="J163" s="13">
        <v>0</v>
      </c>
      <c r="K163" s="13">
        <v>0</v>
      </c>
      <c r="L163" s="13"/>
      <c r="M163" s="13"/>
      <c r="N163" s="13"/>
      <c r="O163" s="13"/>
    </row>
    <row r="164" spans="2:15" s="11" customFormat="1">
      <c r="B164" s="17" t="s">
        <v>31</v>
      </c>
      <c r="C164" s="13">
        <f t="shared" si="24"/>
        <v>69</v>
      </c>
      <c r="D164" s="13">
        <f t="shared" si="25"/>
        <v>35</v>
      </c>
      <c r="E164" s="13">
        <f t="shared" si="25"/>
        <v>34</v>
      </c>
      <c r="F164" s="13">
        <f t="shared" si="26"/>
        <v>69</v>
      </c>
      <c r="G164" s="13">
        <v>35</v>
      </c>
      <c r="H164" s="13">
        <v>34</v>
      </c>
      <c r="I164" s="13">
        <f t="shared" si="27"/>
        <v>0</v>
      </c>
      <c r="J164" s="13">
        <v>0</v>
      </c>
      <c r="K164" s="13">
        <v>0</v>
      </c>
      <c r="L164" s="13"/>
      <c r="M164" s="13"/>
      <c r="N164" s="13"/>
      <c r="O164" s="13"/>
    </row>
    <row r="165" spans="2:15" s="11" customFormat="1">
      <c r="B165" s="17" t="s">
        <v>38</v>
      </c>
      <c r="C165" s="13">
        <f t="shared" si="24"/>
        <v>40</v>
      </c>
      <c r="D165" s="13">
        <f t="shared" si="25"/>
        <v>9</v>
      </c>
      <c r="E165" s="13">
        <f t="shared" si="25"/>
        <v>31</v>
      </c>
      <c r="F165" s="13">
        <f t="shared" si="26"/>
        <v>40</v>
      </c>
      <c r="G165" s="13">
        <v>9</v>
      </c>
      <c r="H165" s="13">
        <v>31</v>
      </c>
      <c r="I165" s="13">
        <f t="shared" si="27"/>
        <v>0</v>
      </c>
      <c r="J165" s="13">
        <v>0</v>
      </c>
      <c r="K165" s="13">
        <v>0</v>
      </c>
      <c r="L165" s="13"/>
      <c r="M165" s="13"/>
      <c r="N165" s="13"/>
      <c r="O165" s="13"/>
    </row>
    <row r="166" spans="2:15" s="11" customFormat="1">
      <c r="B166" s="17" t="s">
        <v>39</v>
      </c>
      <c r="C166" s="13">
        <f t="shared" si="24"/>
        <v>317</v>
      </c>
      <c r="D166" s="13">
        <f t="shared" si="25"/>
        <v>122</v>
      </c>
      <c r="E166" s="13">
        <f t="shared" si="25"/>
        <v>195</v>
      </c>
      <c r="F166" s="13">
        <f t="shared" si="26"/>
        <v>317</v>
      </c>
      <c r="G166" s="13">
        <v>122</v>
      </c>
      <c r="H166" s="13">
        <v>195</v>
      </c>
      <c r="I166" s="13">
        <f t="shared" si="27"/>
        <v>0</v>
      </c>
      <c r="J166" s="13">
        <v>0</v>
      </c>
      <c r="K166" s="13">
        <v>0</v>
      </c>
      <c r="L166" s="13"/>
      <c r="M166" s="13"/>
      <c r="N166" s="13"/>
      <c r="O166" s="13"/>
    </row>
    <row r="167" spans="2:15" s="11" customFormat="1">
      <c r="B167" s="17" t="s">
        <v>40</v>
      </c>
      <c r="C167" s="13">
        <f t="shared" si="24"/>
        <v>57</v>
      </c>
      <c r="D167" s="13">
        <f t="shared" si="25"/>
        <v>23</v>
      </c>
      <c r="E167" s="13">
        <f t="shared" si="25"/>
        <v>34</v>
      </c>
      <c r="F167" s="13">
        <f t="shared" si="26"/>
        <v>57</v>
      </c>
      <c r="G167" s="13">
        <v>23</v>
      </c>
      <c r="H167" s="13">
        <v>34</v>
      </c>
      <c r="I167" s="13">
        <f t="shared" si="27"/>
        <v>0</v>
      </c>
      <c r="J167" s="13">
        <v>0</v>
      </c>
      <c r="K167" s="13">
        <v>0</v>
      </c>
      <c r="L167" s="13"/>
      <c r="M167" s="13"/>
      <c r="N167" s="13"/>
      <c r="O167" s="13"/>
    </row>
    <row r="168" spans="2:15" s="11" customFormat="1">
      <c r="B168" s="17" t="s">
        <v>43</v>
      </c>
      <c r="C168" s="13">
        <f t="shared" si="24"/>
        <v>32</v>
      </c>
      <c r="D168" s="13">
        <f t="shared" si="25"/>
        <v>0</v>
      </c>
      <c r="E168" s="13">
        <f t="shared" si="25"/>
        <v>32</v>
      </c>
      <c r="F168" s="13">
        <f t="shared" si="26"/>
        <v>32</v>
      </c>
      <c r="G168" s="13">
        <v>0</v>
      </c>
      <c r="H168" s="13">
        <v>32</v>
      </c>
      <c r="I168" s="13">
        <f t="shared" si="27"/>
        <v>0</v>
      </c>
      <c r="J168" s="13">
        <v>0</v>
      </c>
      <c r="K168" s="13">
        <v>0</v>
      </c>
      <c r="L168" s="13"/>
      <c r="M168" s="13"/>
      <c r="N168" s="13"/>
      <c r="O168" s="13"/>
    </row>
    <row r="169" spans="2:15" s="11" customFormat="1">
      <c r="B169" s="17" t="s">
        <v>45</v>
      </c>
      <c r="C169" s="13">
        <f t="shared" si="24"/>
        <v>30</v>
      </c>
      <c r="D169" s="13">
        <f t="shared" si="25"/>
        <v>1</v>
      </c>
      <c r="E169" s="13">
        <f t="shared" si="25"/>
        <v>29</v>
      </c>
      <c r="F169" s="13">
        <f t="shared" si="26"/>
        <v>30</v>
      </c>
      <c r="G169" s="13">
        <v>1</v>
      </c>
      <c r="H169" s="13">
        <v>29</v>
      </c>
      <c r="I169" s="13">
        <f t="shared" si="27"/>
        <v>0</v>
      </c>
      <c r="J169" s="13">
        <v>0</v>
      </c>
      <c r="K169" s="13">
        <v>0</v>
      </c>
      <c r="L169" s="13"/>
      <c r="M169" s="13"/>
      <c r="N169" s="13"/>
      <c r="O169" s="13"/>
    </row>
    <row r="170" spans="2:15" s="11" customFormat="1">
      <c r="B170" s="17" t="s">
        <v>47</v>
      </c>
      <c r="C170" s="13">
        <f t="shared" si="24"/>
        <v>8</v>
      </c>
      <c r="D170" s="13">
        <f t="shared" si="25"/>
        <v>0</v>
      </c>
      <c r="E170" s="13">
        <f t="shared" si="25"/>
        <v>8</v>
      </c>
      <c r="F170" s="13">
        <f t="shared" si="26"/>
        <v>8</v>
      </c>
      <c r="G170" s="13">
        <v>0</v>
      </c>
      <c r="H170" s="13">
        <v>8</v>
      </c>
      <c r="I170" s="13">
        <f t="shared" si="27"/>
        <v>0</v>
      </c>
      <c r="J170" s="13">
        <v>0</v>
      </c>
      <c r="K170" s="13">
        <v>0</v>
      </c>
      <c r="L170" s="13"/>
      <c r="M170" s="13"/>
      <c r="N170" s="13"/>
      <c r="O170" s="13"/>
    </row>
    <row r="171" spans="2:15" s="11" customFormat="1">
      <c r="B171" s="17" t="s">
        <v>49</v>
      </c>
      <c r="C171" s="13">
        <f t="shared" si="24"/>
        <v>62</v>
      </c>
      <c r="D171" s="13">
        <f t="shared" si="25"/>
        <v>33</v>
      </c>
      <c r="E171" s="13">
        <f t="shared" si="25"/>
        <v>29</v>
      </c>
      <c r="F171" s="13">
        <f t="shared" si="26"/>
        <v>62</v>
      </c>
      <c r="G171" s="13">
        <v>33</v>
      </c>
      <c r="H171" s="13">
        <v>29</v>
      </c>
      <c r="I171" s="13">
        <f t="shared" si="27"/>
        <v>0</v>
      </c>
      <c r="J171" s="13">
        <v>0</v>
      </c>
      <c r="K171" s="13">
        <v>0</v>
      </c>
      <c r="L171" s="13"/>
      <c r="M171" s="13"/>
      <c r="N171" s="13"/>
      <c r="O171" s="13"/>
    </row>
    <row r="172" spans="2:15" s="11" customFormat="1">
      <c r="B172" s="17" t="s">
        <v>53</v>
      </c>
      <c r="C172" s="13">
        <f t="shared" si="24"/>
        <v>425</v>
      </c>
      <c r="D172" s="13">
        <f t="shared" si="25"/>
        <v>8</v>
      </c>
      <c r="E172" s="13">
        <f t="shared" si="25"/>
        <v>417</v>
      </c>
      <c r="F172" s="13">
        <f t="shared" si="26"/>
        <v>425</v>
      </c>
      <c r="G172" s="13">
        <v>8</v>
      </c>
      <c r="H172" s="13">
        <v>417</v>
      </c>
      <c r="I172" s="13">
        <f t="shared" si="27"/>
        <v>0</v>
      </c>
      <c r="J172" s="13">
        <v>0</v>
      </c>
      <c r="K172" s="13">
        <v>0</v>
      </c>
      <c r="L172" s="13"/>
      <c r="M172" s="13"/>
      <c r="N172" s="13"/>
      <c r="O172" s="13"/>
    </row>
    <row r="173" spans="2:15" s="11" customFormat="1">
      <c r="B173" s="17" t="s">
        <v>56</v>
      </c>
      <c r="C173" s="13">
        <f t="shared" si="24"/>
        <v>6</v>
      </c>
      <c r="D173" s="13">
        <f t="shared" si="25"/>
        <v>2</v>
      </c>
      <c r="E173" s="13">
        <f t="shared" si="25"/>
        <v>4</v>
      </c>
      <c r="F173" s="13">
        <f t="shared" si="26"/>
        <v>6</v>
      </c>
      <c r="G173" s="13">
        <v>2</v>
      </c>
      <c r="H173" s="13">
        <v>4</v>
      </c>
      <c r="I173" s="13">
        <f t="shared" si="27"/>
        <v>0</v>
      </c>
      <c r="J173" s="13">
        <v>0</v>
      </c>
      <c r="K173" s="13">
        <v>0</v>
      </c>
      <c r="L173" s="13"/>
      <c r="M173" s="13"/>
      <c r="N173" s="13"/>
      <c r="O173" s="13"/>
    </row>
    <row r="174" spans="2:15" s="11" customFormat="1">
      <c r="B174" s="17" t="s">
        <v>62</v>
      </c>
      <c r="C174" s="13">
        <f t="shared" si="24"/>
        <v>144</v>
      </c>
      <c r="D174" s="13">
        <f t="shared" si="25"/>
        <v>54</v>
      </c>
      <c r="E174" s="13">
        <f t="shared" si="25"/>
        <v>90</v>
      </c>
      <c r="F174" s="13">
        <f t="shared" si="26"/>
        <v>144</v>
      </c>
      <c r="G174" s="13">
        <v>54</v>
      </c>
      <c r="H174" s="13">
        <v>90</v>
      </c>
      <c r="I174" s="13">
        <f t="shared" si="27"/>
        <v>0</v>
      </c>
      <c r="J174" s="13">
        <v>0</v>
      </c>
      <c r="K174" s="13">
        <v>0</v>
      </c>
      <c r="L174" s="13"/>
      <c r="M174" s="13"/>
      <c r="N174" s="13"/>
      <c r="O174" s="13"/>
    </row>
    <row r="175" spans="2:15" s="11" customFormat="1">
      <c r="B175" s="17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</row>
    <row r="176" spans="2:15" s="11" customFormat="1">
      <c r="B176" s="16" t="s">
        <v>69</v>
      </c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</row>
    <row r="177" spans="2:15" s="11" customFormat="1">
      <c r="B177" s="17" t="s">
        <v>25</v>
      </c>
      <c r="C177" s="13">
        <f>D177+E177</f>
        <v>7</v>
      </c>
      <c r="D177" s="13">
        <f t="shared" ref="D177:E179" si="28">G177+J177</f>
        <v>0</v>
      </c>
      <c r="E177" s="13">
        <f t="shared" si="28"/>
        <v>7</v>
      </c>
      <c r="F177" s="13">
        <f>G177+H177</f>
        <v>7</v>
      </c>
      <c r="G177" s="13">
        <v>0</v>
      </c>
      <c r="H177" s="13">
        <v>7</v>
      </c>
      <c r="I177" s="13">
        <f>J177+K177</f>
        <v>0</v>
      </c>
      <c r="J177" s="13">
        <v>0</v>
      </c>
      <c r="K177" s="13">
        <v>0</v>
      </c>
      <c r="L177" s="13"/>
      <c r="M177" s="13"/>
      <c r="N177" s="13"/>
      <c r="O177" s="13"/>
    </row>
    <row r="178" spans="2:15" s="11" customFormat="1">
      <c r="B178" s="17" t="s">
        <v>39</v>
      </c>
      <c r="C178" s="13">
        <f>D178+E178</f>
        <v>18</v>
      </c>
      <c r="D178" s="13">
        <f t="shared" si="28"/>
        <v>9</v>
      </c>
      <c r="E178" s="13">
        <f t="shared" si="28"/>
        <v>9</v>
      </c>
      <c r="F178" s="13">
        <f>G178+H178</f>
        <v>18</v>
      </c>
      <c r="G178" s="13">
        <v>9</v>
      </c>
      <c r="H178" s="13">
        <v>9</v>
      </c>
      <c r="I178" s="13">
        <f>J178+K178</f>
        <v>0</v>
      </c>
      <c r="J178" s="13">
        <v>0</v>
      </c>
      <c r="K178" s="13">
        <v>0</v>
      </c>
      <c r="L178" s="13"/>
      <c r="M178" s="13"/>
      <c r="N178" s="13"/>
      <c r="O178" s="13"/>
    </row>
    <row r="179" spans="2:15" s="11" customFormat="1">
      <c r="B179" s="17" t="s">
        <v>53</v>
      </c>
      <c r="C179" s="13">
        <f>D179+E179</f>
        <v>20</v>
      </c>
      <c r="D179" s="13">
        <f t="shared" si="28"/>
        <v>0</v>
      </c>
      <c r="E179" s="13">
        <f t="shared" si="28"/>
        <v>20</v>
      </c>
      <c r="F179" s="13">
        <f>G179+H179</f>
        <v>20</v>
      </c>
      <c r="G179" s="13">
        <v>0</v>
      </c>
      <c r="H179" s="13">
        <v>20</v>
      </c>
      <c r="I179" s="13">
        <f>J179+K179</f>
        <v>0</v>
      </c>
      <c r="J179" s="13">
        <v>0</v>
      </c>
      <c r="K179" s="13">
        <v>0</v>
      </c>
      <c r="L179" s="13"/>
      <c r="M179" s="13"/>
      <c r="N179" s="13"/>
      <c r="O179" s="13"/>
    </row>
    <row r="180" spans="2:15" s="11" customFormat="1">
      <c r="B180" s="17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</row>
    <row r="181" spans="2:15" s="11" customFormat="1">
      <c r="B181" s="16" t="s">
        <v>70</v>
      </c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</row>
    <row r="182" spans="2:15" s="11" customFormat="1">
      <c r="B182" s="17" t="s">
        <v>14</v>
      </c>
      <c r="C182" s="13">
        <f t="shared" ref="C182:C198" si="29">D182+E182</f>
        <v>8</v>
      </c>
      <c r="D182" s="13">
        <f t="shared" ref="D182:E198" si="30">G182+J182</f>
        <v>0</v>
      </c>
      <c r="E182" s="13">
        <f t="shared" si="30"/>
        <v>8</v>
      </c>
      <c r="F182" s="13">
        <f t="shared" ref="F182:F198" si="31">G182+H182</f>
        <v>0</v>
      </c>
      <c r="G182" s="13">
        <v>0</v>
      </c>
      <c r="H182" s="13">
        <v>0</v>
      </c>
      <c r="I182" s="13">
        <f t="shared" ref="I182:I198" si="32">J182+K182</f>
        <v>8</v>
      </c>
      <c r="J182" s="13">
        <v>0</v>
      </c>
      <c r="K182" s="13">
        <v>8</v>
      </c>
      <c r="L182" s="13"/>
      <c r="M182" s="13"/>
      <c r="N182" s="13"/>
      <c r="O182" s="13"/>
    </row>
    <row r="183" spans="2:15" s="11" customFormat="1">
      <c r="B183" s="17" t="s">
        <v>22</v>
      </c>
      <c r="C183" s="13">
        <f t="shared" si="29"/>
        <v>12</v>
      </c>
      <c r="D183" s="13">
        <f t="shared" si="30"/>
        <v>5</v>
      </c>
      <c r="E183" s="13">
        <f t="shared" si="30"/>
        <v>7</v>
      </c>
      <c r="F183" s="13">
        <f t="shared" si="31"/>
        <v>12</v>
      </c>
      <c r="G183" s="13">
        <v>5</v>
      </c>
      <c r="H183" s="13">
        <v>7</v>
      </c>
      <c r="I183" s="13">
        <f t="shared" si="32"/>
        <v>0</v>
      </c>
      <c r="J183" s="13">
        <v>0</v>
      </c>
      <c r="K183" s="13">
        <v>0</v>
      </c>
      <c r="L183" s="13"/>
      <c r="M183" s="13"/>
      <c r="N183" s="13"/>
      <c r="O183" s="13"/>
    </row>
    <row r="184" spans="2:15" s="11" customFormat="1">
      <c r="B184" s="17" t="s">
        <v>25</v>
      </c>
      <c r="C184" s="13">
        <f t="shared" si="29"/>
        <v>49</v>
      </c>
      <c r="D184" s="13">
        <f t="shared" si="30"/>
        <v>2</v>
      </c>
      <c r="E184" s="13">
        <f t="shared" si="30"/>
        <v>47</v>
      </c>
      <c r="F184" s="13">
        <f t="shared" si="31"/>
        <v>26</v>
      </c>
      <c r="G184" s="13">
        <v>1</v>
      </c>
      <c r="H184" s="13">
        <v>25</v>
      </c>
      <c r="I184" s="13">
        <f t="shared" si="32"/>
        <v>23</v>
      </c>
      <c r="J184" s="13">
        <v>1</v>
      </c>
      <c r="K184" s="13">
        <v>22</v>
      </c>
      <c r="L184" s="13"/>
      <c r="M184" s="13"/>
      <c r="N184" s="13"/>
      <c r="O184" s="13"/>
    </row>
    <row r="185" spans="2:15" s="11" customFormat="1">
      <c r="B185" s="17" t="s">
        <v>26</v>
      </c>
      <c r="C185" s="13">
        <f t="shared" si="29"/>
        <v>10</v>
      </c>
      <c r="D185" s="13">
        <f t="shared" si="30"/>
        <v>0</v>
      </c>
      <c r="E185" s="13">
        <f t="shared" si="30"/>
        <v>10</v>
      </c>
      <c r="F185" s="13">
        <f t="shared" si="31"/>
        <v>10</v>
      </c>
      <c r="G185" s="13">
        <v>0</v>
      </c>
      <c r="H185" s="13">
        <v>10</v>
      </c>
      <c r="I185" s="13">
        <f t="shared" si="32"/>
        <v>0</v>
      </c>
      <c r="J185" s="13">
        <v>0</v>
      </c>
      <c r="K185" s="13">
        <v>0</v>
      </c>
      <c r="L185" s="13"/>
      <c r="M185" s="13"/>
      <c r="N185" s="13"/>
      <c r="O185" s="13"/>
    </row>
    <row r="186" spans="2:15" s="11" customFormat="1">
      <c r="B186" s="17" t="s">
        <v>34</v>
      </c>
      <c r="C186" s="13">
        <f t="shared" si="29"/>
        <v>35</v>
      </c>
      <c r="D186" s="13">
        <f t="shared" si="30"/>
        <v>34</v>
      </c>
      <c r="E186" s="13">
        <f t="shared" si="30"/>
        <v>1</v>
      </c>
      <c r="F186" s="13">
        <f t="shared" si="31"/>
        <v>35</v>
      </c>
      <c r="G186" s="13">
        <v>34</v>
      </c>
      <c r="H186" s="13">
        <v>1</v>
      </c>
      <c r="I186" s="13">
        <f t="shared" si="32"/>
        <v>0</v>
      </c>
      <c r="J186" s="13">
        <v>0</v>
      </c>
      <c r="K186" s="13">
        <v>0</v>
      </c>
      <c r="L186" s="13"/>
      <c r="M186" s="13"/>
      <c r="N186" s="13"/>
      <c r="O186" s="13"/>
    </row>
    <row r="187" spans="2:15" s="11" customFormat="1">
      <c r="B187" s="17" t="s">
        <v>38</v>
      </c>
      <c r="C187" s="13">
        <f t="shared" si="29"/>
        <v>34</v>
      </c>
      <c r="D187" s="13">
        <f t="shared" si="30"/>
        <v>11</v>
      </c>
      <c r="E187" s="13">
        <f t="shared" si="30"/>
        <v>23</v>
      </c>
      <c r="F187" s="13">
        <f t="shared" si="31"/>
        <v>34</v>
      </c>
      <c r="G187" s="13">
        <v>11</v>
      </c>
      <c r="H187" s="13">
        <v>23</v>
      </c>
      <c r="I187" s="13">
        <f t="shared" si="32"/>
        <v>0</v>
      </c>
      <c r="J187" s="13">
        <v>0</v>
      </c>
      <c r="K187" s="13">
        <v>0</v>
      </c>
      <c r="L187" s="13"/>
      <c r="M187" s="13"/>
      <c r="N187" s="13"/>
      <c r="O187" s="13"/>
    </row>
    <row r="188" spans="2:15" s="11" customFormat="1">
      <c r="B188" s="17" t="s">
        <v>39</v>
      </c>
      <c r="C188" s="13">
        <f t="shared" si="29"/>
        <v>12</v>
      </c>
      <c r="D188" s="13">
        <f t="shared" si="30"/>
        <v>4</v>
      </c>
      <c r="E188" s="13">
        <f t="shared" si="30"/>
        <v>8</v>
      </c>
      <c r="F188" s="13">
        <f t="shared" si="31"/>
        <v>12</v>
      </c>
      <c r="G188" s="13">
        <v>4</v>
      </c>
      <c r="H188" s="13">
        <v>8</v>
      </c>
      <c r="I188" s="13">
        <f t="shared" si="32"/>
        <v>0</v>
      </c>
      <c r="J188" s="13">
        <v>0</v>
      </c>
      <c r="K188" s="13">
        <v>0</v>
      </c>
      <c r="L188" s="13"/>
      <c r="M188" s="13"/>
      <c r="N188" s="13"/>
      <c r="O188" s="13"/>
    </row>
    <row r="189" spans="2:15" s="11" customFormat="1">
      <c r="B189" s="17" t="s">
        <v>40</v>
      </c>
      <c r="C189" s="13">
        <f t="shared" si="29"/>
        <v>145</v>
      </c>
      <c r="D189" s="13">
        <f t="shared" si="30"/>
        <v>52</v>
      </c>
      <c r="E189" s="13">
        <f t="shared" si="30"/>
        <v>93</v>
      </c>
      <c r="F189" s="13">
        <f t="shared" si="31"/>
        <v>145</v>
      </c>
      <c r="G189" s="13">
        <v>52</v>
      </c>
      <c r="H189" s="13">
        <v>93</v>
      </c>
      <c r="I189" s="13">
        <f t="shared" si="32"/>
        <v>0</v>
      </c>
      <c r="J189" s="13">
        <v>0</v>
      </c>
      <c r="K189" s="13">
        <v>0</v>
      </c>
      <c r="L189" s="13"/>
      <c r="M189" s="13"/>
      <c r="N189" s="13"/>
      <c r="O189" s="13"/>
    </row>
    <row r="190" spans="2:15" s="11" customFormat="1">
      <c r="B190" s="17" t="s">
        <v>43</v>
      </c>
      <c r="C190" s="13">
        <f t="shared" si="29"/>
        <v>18</v>
      </c>
      <c r="D190" s="13">
        <f t="shared" si="30"/>
        <v>0</v>
      </c>
      <c r="E190" s="13">
        <f t="shared" si="30"/>
        <v>18</v>
      </c>
      <c r="F190" s="13">
        <f t="shared" si="31"/>
        <v>18</v>
      </c>
      <c r="G190" s="13">
        <v>0</v>
      </c>
      <c r="H190" s="13">
        <v>18</v>
      </c>
      <c r="I190" s="13">
        <f t="shared" si="32"/>
        <v>0</v>
      </c>
      <c r="J190" s="13">
        <v>0</v>
      </c>
      <c r="K190" s="13">
        <v>0</v>
      </c>
      <c r="L190" s="13"/>
      <c r="M190" s="13"/>
      <c r="N190" s="13"/>
      <c r="O190" s="13"/>
    </row>
    <row r="191" spans="2:15" s="11" customFormat="1">
      <c r="B191" s="17" t="s">
        <v>44</v>
      </c>
      <c r="C191" s="13">
        <f t="shared" si="29"/>
        <v>5</v>
      </c>
      <c r="D191" s="13">
        <f t="shared" si="30"/>
        <v>5</v>
      </c>
      <c r="E191" s="13">
        <f t="shared" si="30"/>
        <v>0</v>
      </c>
      <c r="F191" s="13">
        <f t="shared" si="31"/>
        <v>5</v>
      </c>
      <c r="G191" s="13">
        <v>5</v>
      </c>
      <c r="H191" s="13">
        <v>0</v>
      </c>
      <c r="I191" s="13">
        <f t="shared" si="32"/>
        <v>0</v>
      </c>
      <c r="J191" s="13">
        <v>0</v>
      </c>
      <c r="K191" s="13">
        <v>0</v>
      </c>
      <c r="L191" s="13"/>
      <c r="M191" s="13"/>
      <c r="N191" s="13"/>
      <c r="O191" s="13"/>
    </row>
    <row r="192" spans="2:15" s="11" customFormat="1">
      <c r="B192" s="17" t="s">
        <v>45</v>
      </c>
      <c r="C192" s="13">
        <f t="shared" si="29"/>
        <v>13</v>
      </c>
      <c r="D192" s="13">
        <f t="shared" si="30"/>
        <v>0</v>
      </c>
      <c r="E192" s="13">
        <f t="shared" si="30"/>
        <v>13</v>
      </c>
      <c r="F192" s="13">
        <f t="shared" si="31"/>
        <v>0</v>
      </c>
      <c r="G192" s="13">
        <v>0</v>
      </c>
      <c r="H192" s="13">
        <v>0</v>
      </c>
      <c r="I192" s="13">
        <f t="shared" si="32"/>
        <v>13</v>
      </c>
      <c r="J192" s="13">
        <v>0</v>
      </c>
      <c r="K192" s="13">
        <v>13</v>
      </c>
      <c r="L192" s="13"/>
      <c r="M192" s="13"/>
      <c r="N192" s="13"/>
      <c r="O192" s="13"/>
    </row>
    <row r="193" spans="2:15" s="11" customFormat="1">
      <c r="B193" s="17" t="s">
        <v>46</v>
      </c>
      <c r="C193" s="13">
        <f t="shared" si="29"/>
        <v>14</v>
      </c>
      <c r="D193" s="13">
        <f t="shared" si="30"/>
        <v>0</v>
      </c>
      <c r="E193" s="13">
        <f t="shared" si="30"/>
        <v>14</v>
      </c>
      <c r="F193" s="13">
        <f t="shared" si="31"/>
        <v>14</v>
      </c>
      <c r="G193" s="13">
        <v>0</v>
      </c>
      <c r="H193" s="13">
        <v>14</v>
      </c>
      <c r="I193" s="13">
        <f t="shared" si="32"/>
        <v>0</v>
      </c>
      <c r="J193" s="13">
        <v>0</v>
      </c>
      <c r="K193" s="13">
        <v>0</v>
      </c>
      <c r="L193" s="13"/>
      <c r="M193" s="13"/>
      <c r="N193" s="13"/>
      <c r="O193" s="13"/>
    </row>
    <row r="194" spans="2:15" s="11" customFormat="1">
      <c r="B194" s="17" t="s">
        <v>47</v>
      </c>
      <c r="C194" s="13">
        <f t="shared" si="29"/>
        <v>5</v>
      </c>
      <c r="D194" s="13">
        <f t="shared" si="30"/>
        <v>0</v>
      </c>
      <c r="E194" s="13">
        <f t="shared" si="30"/>
        <v>5</v>
      </c>
      <c r="F194" s="13">
        <f t="shared" si="31"/>
        <v>5</v>
      </c>
      <c r="G194" s="13">
        <v>0</v>
      </c>
      <c r="H194" s="13">
        <v>5</v>
      </c>
      <c r="I194" s="13">
        <f t="shared" si="32"/>
        <v>0</v>
      </c>
      <c r="J194" s="13">
        <v>0</v>
      </c>
      <c r="K194" s="13">
        <v>0</v>
      </c>
      <c r="L194" s="13"/>
      <c r="M194" s="13"/>
      <c r="N194" s="13"/>
      <c r="O194" s="13"/>
    </row>
    <row r="195" spans="2:15" s="11" customFormat="1">
      <c r="B195" s="17" t="s">
        <v>49</v>
      </c>
      <c r="C195" s="13">
        <f t="shared" si="29"/>
        <v>43</v>
      </c>
      <c r="D195" s="13">
        <f t="shared" si="30"/>
        <v>21</v>
      </c>
      <c r="E195" s="13">
        <f t="shared" si="30"/>
        <v>22</v>
      </c>
      <c r="F195" s="13">
        <f t="shared" si="31"/>
        <v>43</v>
      </c>
      <c r="G195" s="13">
        <v>21</v>
      </c>
      <c r="H195" s="13">
        <v>22</v>
      </c>
      <c r="I195" s="13">
        <f t="shared" si="32"/>
        <v>0</v>
      </c>
      <c r="J195" s="13">
        <v>0</v>
      </c>
      <c r="K195" s="13">
        <v>0</v>
      </c>
      <c r="L195" s="13"/>
      <c r="M195" s="13"/>
      <c r="N195" s="13"/>
      <c r="O195" s="13"/>
    </row>
    <row r="196" spans="2:15" s="11" customFormat="1">
      <c r="B196" s="17" t="s">
        <v>53</v>
      </c>
      <c r="C196" s="13">
        <f t="shared" si="29"/>
        <v>240</v>
      </c>
      <c r="D196" s="13">
        <f t="shared" si="30"/>
        <v>3</v>
      </c>
      <c r="E196" s="13">
        <f t="shared" si="30"/>
        <v>237</v>
      </c>
      <c r="F196" s="13">
        <f t="shared" si="31"/>
        <v>178</v>
      </c>
      <c r="G196" s="13">
        <v>3</v>
      </c>
      <c r="H196" s="13">
        <v>175</v>
      </c>
      <c r="I196" s="13">
        <f t="shared" si="32"/>
        <v>62</v>
      </c>
      <c r="J196" s="13">
        <v>0</v>
      </c>
      <c r="K196" s="13">
        <v>62</v>
      </c>
      <c r="L196" s="13"/>
      <c r="M196" s="13"/>
      <c r="N196" s="13"/>
      <c r="O196" s="13"/>
    </row>
    <row r="197" spans="2:15" s="11" customFormat="1">
      <c r="B197" s="17" t="s">
        <v>56</v>
      </c>
      <c r="C197" s="13">
        <f t="shared" si="29"/>
        <v>15</v>
      </c>
      <c r="D197" s="13">
        <f t="shared" si="30"/>
        <v>6</v>
      </c>
      <c r="E197" s="13">
        <f t="shared" si="30"/>
        <v>9</v>
      </c>
      <c r="F197" s="13">
        <f t="shared" si="31"/>
        <v>15</v>
      </c>
      <c r="G197" s="13">
        <v>6</v>
      </c>
      <c r="H197" s="13">
        <v>9</v>
      </c>
      <c r="I197" s="13">
        <f t="shared" si="32"/>
        <v>0</v>
      </c>
      <c r="J197" s="13">
        <v>0</v>
      </c>
      <c r="K197" s="13">
        <v>0</v>
      </c>
      <c r="L197" s="13"/>
      <c r="M197" s="13"/>
      <c r="N197" s="13"/>
      <c r="O197" s="13"/>
    </row>
    <row r="198" spans="2:15" s="11" customFormat="1">
      <c r="B198" s="17" t="s">
        <v>62</v>
      </c>
      <c r="C198" s="13">
        <f t="shared" si="29"/>
        <v>165</v>
      </c>
      <c r="D198" s="13">
        <f t="shared" si="30"/>
        <v>28</v>
      </c>
      <c r="E198" s="13">
        <f t="shared" si="30"/>
        <v>137</v>
      </c>
      <c r="F198" s="13">
        <f t="shared" si="31"/>
        <v>165</v>
      </c>
      <c r="G198" s="13">
        <v>28</v>
      </c>
      <c r="H198" s="13">
        <v>137</v>
      </c>
      <c r="I198" s="13">
        <f t="shared" si="32"/>
        <v>0</v>
      </c>
      <c r="J198" s="13">
        <v>0</v>
      </c>
      <c r="K198" s="13">
        <v>0</v>
      </c>
      <c r="L198" s="13"/>
      <c r="M198" s="13"/>
      <c r="N198" s="13"/>
      <c r="O198" s="13"/>
    </row>
    <row r="199" spans="2:15" s="11" customFormat="1"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</row>
    <row r="200" spans="2:15" s="11" customFormat="1">
      <c r="B200" s="18" t="s">
        <v>71</v>
      </c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</row>
    <row r="201" spans="2:15" s="11" customFormat="1">
      <c r="B201" s="11" t="s">
        <v>8</v>
      </c>
      <c r="C201" s="13">
        <f t="shared" ref="C201:C206" si="33">D201+E201</f>
        <v>17</v>
      </c>
      <c r="D201" s="13">
        <f t="shared" ref="D201:E206" si="34">G201+J201</f>
        <v>7</v>
      </c>
      <c r="E201" s="13">
        <f t="shared" si="34"/>
        <v>10</v>
      </c>
      <c r="F201" s="13">
        <f t="shared" ref="F201:F206" si="35">G201+H201</f>
        <v>17</v>
      </c>
      <c r="G201" s="13">
        <v>7</v>
      </c>
      <c r="H201" s="13">
        <v>10</v>
      </c>
      <c r="I201" s="13">
        <f t="shared" ref="I201:I206" si="36">J201+K201</f>
        <v>0</v>
      </c>
      <c r="J201" s="13">
        <v>0</v>
      </c>
      <c r="K201" s="13">
        <v>0</v>
      </c>
      <c r="L201" s="13"/>
      <c r="M201" s="13"/>
      <c r="N201" s="13"/>
      <c r="O201" s="13"/>
    </row>
    <row r="202" spans="2:15" s="11" customFormat="1">
      <c r="B202" s="17" t="s">
        <v>22</v>
      </c>
      <c r="C202" s="13">
        <f t="shared" si="33"/>
        <v>138</v>
      </c>
      <c r="D202" s="13">
        <f t="shared" si="34"/>
        <v>32</v>
      </c>
      <c r="E202" s="13">
        <f t="shared" si="34"/>
        <v>106</v>
      </c>
      <c r="F202" s="13">
        <f t="shared" si="35"/>
        <v>138</v>
      </c>
      <c r="G202" s="13">
        <v>32</v>
      </c>
      <c r="H202" s="13">
        <v>106</v>
      </c>
      <c r="I202" s="13">
        <f t="shared" si="36"/>
        <v>0</v>
      </c>
      <c r="J202" s="13">
        <v>0</v>
      </c>
      <c r="K202" s="13">
        <v>0</v>
      </c>
      <c r="L202" s="13"/>
      <c r="M202" s="13"/>
      <c r="N202" s="13"/>
      <c r="O202" s="13"/>
    </row>
    <row r="203" spans="2:15" s="11" customFormat="1">
      <c r="B203" s="17" t="s">
        <v>25</v>
      </c>
      <c r="C203" s="13">
        <f t="shared" si="33"/>
        <v>17</v>
      </c>
      <c r="D203" s="13">
        <f t="shared" si="34"/>
        <v>0</v>
      </c>
      <c r="E203" s="13">
        <f t="shared" si="34"/>
        <v>17</v>
      </c>
      <c r="F203" s="13">
        <f t="shared" si="35"/>
        <v>17</v>
      </c>
      <c r="G203" s="13">
        <v>0</v>
      </c>
      <c r="H203" s="13">
        <v>17</v>
      </c>
      <c r="I203" s="13">
        <f t="shared" si="36"/>
        <v>0</v>
      </c>
      <c r="J203" s="13">
        <v>0</v>
      </c>
      <c r="K203" s="13">
        <v>0</v>
      </c>
      <c r="L203" s="13"/>
      <c r="M203" s="13"/>
      <c r="N203" s="13"/>
      <c r="O203" s="13"/>
    </row>
    <row r="204" spans="2:15" s="11" customFormat="1">
      <c r="B204" s="17" t="s">
        <v>39</v>
      </c>
      <c r="C204" s="13">
        <f t="shared" si="33"/>
        <v>33</v>
      </c>
      <c r="D204" s="13">
        <f t="shared" si="34"/>
        <v>6</v>
      </c>
      <c r="E204" s="13">
        <f t="shared" si="34"/>
        <v>27</v>
      </c>
      <c r="F204" s="13">
        <f t="shared" si="35"/>
        <v>33</v>
      </c>
      <c r="G204" s="13">
        <v>6</v>
      </c>
      <c r="H204" s="13">
        <v>27</v>
      </c>
      <c r="I204" s="13">
        <f t="shared" si="36"/>
        <v>0</v>
      </c>
      <c r="J204" s="13">
        <v>0</v>
      </c>
      <c r="K204" s="13">
        <v>0</v>
      </c>
      <c r="L204" s="13"/>
      <c r="M204" s="13"/>
      <c r="N204" s="13"/>
      <c r="O204" s="13"/>
    </row>
    <row r="205" spans="2:15" s="11" customFormat="1">
      <c r="B205" s="17" t="s">
        <v>45</v>
      </c>
      <c r="C205" s="13">
        <f t="shared" si="33"/>
        <v>27</v>
      </c>
      <c r="D205" s="13">
        <f t="shared" si="34"/>
        <v>3</v>
      </c>
      <c r="E205" s="13">
        <f t="shared" si="34"/>
        <v>24</v>
      </c>
      <c r="F205" s="13">
        <f t="shared" si="35"/>
        <v>27</v>
      </c>
      <c r="G205" s="13">
        <v>3</v>
      </c>
      <c r="H205" s="13">
        <v>24</v>
      </c>
      <c r="I205" s="13">
        <f t="shared" si="36"/>
        <v>0</v>
      </c>
      <c r="J205" s="13">
        <v>0</v>
      </c>
      <c r="K205" s="13">
        <v>0</v>
      </c>
      <c r="L205" s="13"/>
      <c r="M205" s="13"/>
      <c r="N205" s="13"/>
      <c r="O205" s="13"/>
    </row>
    <row r="206" spans="2:15" s="11" customFormat="1">
      <c r="B206" s="17" t="s">
        <v>62</v>
      </c>
      <c r="C206" s="13">
        <f t="shared" si="33"/>
        <v>32</v>
      </c>
      <c r="D206" s="13">
        <f t="shared" si="34"/>
        <v>11</v>
      </c>
      <c r="E206" s="13">
        <f t="shared" si="34"/>
        <v>21</v>
      </c>
      <c r="F206" s="13">
        <f t="shared" si="35"/>
        <v>32</v>
      </c>
      <c r="G206" s="13">
        <v>11</v>
      </c>
      <c r="H206" s="13">
        <v>21</v>
      </c>
      <c r="I206" s="13">
        <f t="shared" si="36"/>
        <v>0</v>
      </c>
      <c r="J206" s="13">
        <v>0</v>
      </c>
      <c r="K206" s="13">
        <v>0</v>
      </c>
      <c r="L206" s="13"/>
      <c r="M206" s="13"/>
      <c r="N206" s="13"/>
      <c r="O206" s="13"/>
    </row>
    <row r="207" spans="2:15" s="11" customFormat="1"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</row>
    <row r="208" spans="2:15" s="11" customFormat="1">
      <c r="B208" s="16" t="s">
        <v>72</v>
      </c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</row>
    <row r="209" spans="2:15" s="11" customFormat="1">
      <c r="B209" s="17" t="s">
        <v>17</v>
      </c>
      <c r="C209" s="13">
        <f t="shared" ref="C209:C219" si="37">D209+E209</f>
        <v>2</v>
      </c>
      <c r="D209" s="13">
        <f t="shared" ref="D209:E219" si="38">G209+J209</f>
        <v>0</v>
      </c>
      <c r="E209" s="13">
        <f t="shared" si="38"/>
        <v>2</v>
      </c>
      <c r="F209" s="13">
        <f t="shared" ref="F209:F219" si="39">G209+H209</f>
        <v>2</v>
      </c>
      <c r="G209" s="13">
        <v>0</v>
      </c>
      <c r="H209" s="13">
        <v>2</v>
      </c>
      <c r="I209" s="13">
        <f t="shared" ref="I209:I219" si="40">J209+K209</f>
        <v>0</v>
      </c>
      <c r="J209" s="13">
        <v>0</v>
      </c>
      <c r="K209" s="13">
        <v>0</v>
      </c>
      <c r="L209" s="13"/>
      <c r="M209" s="13"/>
      <c r="N209" s="13"/>
      <c r="O209" s="13"/>
    </row>
    <row r="210" spans="2:15" s="11" customFormat="1">
      <c r="B210" s="17" t="s">
        <v>20</v>
      </c>
      <c r="C210" s="13">
        <f t="shared" si="37"/>
        <v>9</v>
      </c>
      <c r="D210" s="13">
        <f t="shared" si="38"/>
        <v>4</v>
      </c>
      <c r="E210" s="13">
        <f t="shared" si="38"/>
        <v>5</v>
      </c>
      <c r="F210" s="13">
        <f t="shared" si="39"/>
        <v>0</v>
      </c>
      <c r="G210" s="13">
        <v>0</v>
      </c>
      <c r="H210" s="13">
        <v>0</v>
      </c>
      <c r="I210" s="13">
        <f t="shared" si="40"/>
        <v>9</v>
      </c>
      <c r="J210" s="13">
        <v>4</v>
      </c>
      <c r="K210" s="13">
        <v>5</v>
      </c>
      <c r="L210" s="13"/>
      <c r="M210" s="13"/>
      <c r="N210" s="13"/>
      <c r="O210" s="13"/>
    </row>
    <row r="211" spans="2:15" s="11" customFormat="1">
      <c r="B211" s="17" t="s">
        <v>22</v>
      </c>
      <c r="C211" s="13">
        <f t="shared" si="37"/>
        <v>124</v>
      </c>
      <c r="D211" s="13">
        <f t="shared" si="38"/>
        <v>50</v>
      </c>
      <c r="E211" s="13">
        <f t="shared" si="38"/>
        <v>74</v>
      </c>
      <c r="F211" s="13">
        <f t="shared" si="39"/>
        <v>114</v>
      </c>
      <c r="G211" s="13">
        <v>42</v>
      </c>
      <c r="H211" s="13">
        <v>72</v>
      </c>
      <c r="I211" s="13">
        <f t="shared" si="40"/>
        <v>10</v>
      </c>
      <c r="J211" s="13">
        <v>8</v>
      </c>
      <c r="K211" s="13">
        <v>2</v>
      </c>
      <c r="L211" s="13"/>
      <c r="M211" s="13"/>
      <c r="N211" s="13"/>
      <c r="O211" s="13"/>
    </row>
    <row r="212" spans="2:15" s="11" customFormat="1">
      <c r="B212" s="17" t="s">
        <v>25</v>
      </c>
      <c r="C212" s="13">
        <f t="shared" si="37"/>
        <v>67</v>
      </c>
      <c r="D212" s="13">
        <f t="shared" si="38"/>
        <v>8</v>
      </c>
      <c r="E212" s="13">
        <f t="shared" si="38"/>
        <v>59</v>
      </c>
      <c r="F212" s="13">
        <f t="shared" si="39"/>
        <v>46</v>
      </c>
      <c r="G212" s="13">
        <v>1</v>
      </c>
      <c r="H212" s="13">
        <v>45</v>
      </c>
      <c r="I212" s="13">
        <f t="shared" si="40"/>
        <v>21</v>
      </c>
      <c r="J212" s="13">
        <v>7</v>
      </c>
      <c r="K212" s="13">
        <v>14</v>
      </c>
      <c r="L212" s="13"/>
      <c r="M212" s="13"/>
      <c r="N212" s="13"/>
      <c r="O212" s="13"/>
    </row>
    <row r="213" spans="2:15" s="11" customFormat="1">
      <c r="B213" s="17" t="s">
        <v>35</v>
      </c>
      <c r="C213" s="13">
        <f t="shared" si="37"/>
        <v>5</v>
      </c>
      <c r="D213" s="13">
        <f t="shared" si="38"/>
        <v>5</v>
      </c>
      <c r="E213" s="13">
        <f t="shared" si="38"/>
        <v>0</v>
      </c>
      <c r="F213" s="13">
        <f t="shared" si="39"/>
        <v>5</v>
      </c>
      <c r="G213" s="13">
        <v>5</v>
      </c>
      <c r="H213" s="13">
        <v>0</v>
      </c>
      <c r="I213" s="13">
        <f t="shared" si="40"/>
        <v>0</v>
      </c>
      <c r="J213" s="13">
        <v>0</v>
      </c>
      <c r="K213" s="13">
        <v>0</v>
      </c>
      <c r="L213" s="13"/>
      <c r="M213" s="13"/>
      <c r="N213" s="13"/>
      <c r="O213" s="13"/>
    </row>
    <row r="214" spans="2:15" s="11" customFormat="1">
      <c r="B214" s="17" t="s">
        <v>39</v>
      </c>
      <c r="C214" s="13">
        <f t="shared" si="37"/>
        <v>256</v>
      </c>
      <c r="D214" s="13">
        <f t="shared" si="38"/>
        <v>109</v>
      </c>
      <c r="E214" s="13">
        <f t="shared" si="38"/>
        <v>147</v>
      </c>
      <c r="F214" s="13">
        <f t="shared" si="39"/>
        <v>256</v>
      </c>
      <c r="G214" s="13">
        <v>109</v>
      </c>
      <c r="H214" s="13">
        <v>147</v>
      </c>
      <c r="I214" s="13">
        <f t="shared" si="40"/>
        <v>0</v>
      </c>
      <c r="J214" s="13">
        <v>0</v>
      </c>
      <c r="K214" s="13">
        <v>0</v>
      </c>
      <c r="L214" s="13"/>
      <c r="M214" s="13"/>
      <c r="N214" s="13"/>
      <c r="O214" s="13"/>
    </row>
    <row r="215" spans="2:15" s="11" customFormat="1">
      <c r="B215" s="17" t="s">
        <v>40</v>
      </c>
      <c r="C215" s="13">
        <f t="shared" si="37"/>
        <v>17</v>
      </c>
      <c r="D215" s="13">
        <f t="shared" si="38"/>
        <v>10</v>
      </c>
      <c r="E215" s="13">
        <f t="shared" si="38"/>
        <v>7</v>
      </c>
      <c r="F215" s="13">
        <f t="shared" si="39"/>
        <v>17</v>
      </c>
      <c r="G215" s="13">
        <v>10</v>
      </c>
      <c r="H215" s="13">
        <v>7</v>
      </c>
      <c r="I215" s="13">
        <f t="shared" si="40"/>
        <v>0</v>
      </c>
      <c r="J215" s="13">
        <v>0</v>
      </c>
      <c r="K215" s="13">
        <v>0</v>
      </c>
      <c r="L215" s="13"/>
      <c r="M215" s="13"/>
      <c r="N215" s="13"/>
      <c r="O215" s="13"/>
    </row>
    <row r="216" spans="2:15" s="11" customFormat="1">
      <c r="B216" s="17" t="s">
        <v>45</v>
      </c>
      <c r="C216" s="13">
        <f t="shared" si="37"/>
        <v>49</v>
      </c>
      <c r="D216" s="13">
        <f t="shared" si="38"/>
        <v>8</v>
      </c>
      <c r="E216" s="13">
        <f t="shared" si="38"/>
        <v>41</v>
      </c>
      <c r="F216" s="13">
        <f t="shared" si="39"/>
        <v>27</v>
      </c>
      <c r="G216" s="13">
        <v>1</v>
      </c>
      <c r="H216" s="13">
        <v>26</v>
      </c>
      <c r="I216" s="13">
        <f t="shared" si="40"/>
        <v>22</v>
      </c>
      <c r="J216" s="13">
        <v>7</v>
      </c>
      <c r="K216" s="13">
        <v>15</v>
      </c>
      <c r="L216" s="13"/>
      <c r="M216" s="13"/>
      <c r="N216" s="13"/>
      <c r="O216" s="13"/>
    </row>
    <row r="217" spans="2:15" s="11" customFormat="1">
      <c r="B217" s="17" t="s">
        <v>51</v>
      </c>
      <c r="C217" s="13">
        <f t="shared" si="37"/>
        <v>11</v>
      </c>
      <c r="D217" s="13">
        <f t="shared" si="38"/>
        <v>6</v>
      </c>
      <c r="E217" s="13">
        <f t="shared" si="38"/>
        <v>5</v>
      </c>
      <c r="F217" s="13">
        <f t="shared" si="39"/>
        <v>3</v>
      </c>
      <c r="G217" s="13">
        <v>1</v>
      </c>
      <c r="H217" s="13">
        <v>2</v>
      </c>
      <c r="I217" s="13">
        <f t="shared" si="40"/>
        <v>8</v>
      </c>
      <c r="J217" s="13">
        <v>5</v>
      </c>
      <c r="K217" s="13">
        <v>3</v>
      </c>
      <c r="L217" s="13"/>
      <c r="M217" s="13"/>
      <c r="N217" s="13"/>
      <c r="O217" s="13"/>
    </row>
    <row r="218" spans="2:15" s="11" customFormat="1">
      <c r="B218" s="17" t="s">
        <v>53</v>
      </c>
      <c r="C218" s="13">
        <f t="shared" si="37"/>
        <v>142</v>
      </c>
      <c r="D218" s="13">
        <f t="shared" si="38"/>
        <v>5</v>
      </c>
      <c r="E218" s="13">
        <f t="shared" si="38"/>
        <v>137</v>
      </c>
      <c r="F218" s="13">
        <f t="shared" si="39"/>
        <v>142</v>
      </c>
      <c r="G218" s="13">
        <v>5</v>
      </c>
      <c r="H218" s="13">
        <v>137</v>
      </c>
      <c r="I218" s="13">
        <f t="shared" si="40"/>
        <v>0</v>
      </c>
      <c r="J218" s="13">
        <v>0</v>
      </c>
      <c r="K218" s="13">
        <v>0</v>
      </c>
      <c r="L218" s="13"/>
      <c r="M218" s="13"/>
      <c r="N218" s="13"/>
      <c r="O218" s="13"/>
    </row>
    <row r="219" spans="2:15" s="11" customFormat="1">
      <c r="B219" s="17" t="s">
        <v>62</v>
      </c>
      <c r="C219" s="13">
        <f t="shared" si="37"/>
        <v>27</v>
      </c>
      <c r="D219" s="13">
        <f t="shared" si="38"/>
        <v>7</v>
      </c>
      <c r="E219" s="13">
        <f t="shared" si="38"/>
        <v>20</v>
      </c>
      <c r="F219" s="13">
        <f t="shared" si="39"/>
        <v>27</v>
      </c>
      <c r="G219" s="13">
        <v>7</v>
      </c>
      <c r="H219" s="13">
        <v>20</v>
      </c>
      <c r="I219" s="13">
        <f t="shared" si="40"/>
        <v>0</v>
      </c>
      <c r="J219" s="13">
        <v>0</v>
      </c>
      <c r="K219" s="13">
        <v>0</v>
      </c>
      <c r="L219" s="13"/>
      <c r="M219" s="13"/>
      <c r="N219" s="13"/>
      <c r="O219" s="13"/>
    </row>
    <row r="220" spans="2:15" s="11" customFormat="1"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</row>
    <row r="221" spans="2:15" s="11" customFormat="1">
      <c r="B221" s="15" t="s">
        <v>73</v>
      </c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</row>
    <row r="222" spans="2:15" s="11" customFormat="1">
      <c r="B222" s="12" t="s">
        <v>9</v>
      </c>
      <c r="C222" s="13">
        <f t="shared" ref="C222:C244" si="41">D222+E222</f>
        <v>22</v>
      </c>
      <c r="D222" s="13">
        <f t="shared" ref="D222:E244" si="42">G222+J222</f>
        <v>6</v>
      </c>
      <c r="E222" s="13">
        <f t="shared" si="42"/>
        <v>16</v>
      </c>
      <c r="F222" s="13">
        <f t="shared" ref="F222:F244" si="43">G222+H222</f>
        <v>22</v>
      </c>
      <c r="G222" s="13">
        <v>6</v>
      </c>
      <c r="H222" s="13">
        <v>16</v>
      </c>
      <c r="I222" s="13">
        <f t="shared" ref="I222:I244" si="44">J222+K222</f>
        <v>0</v>
      </c>
      <c r="J222" s="13">
        <v>0</v>
      </c>
      <c r="K222" s="13">
        <v>0</v>
      </c>
      <c r="L222" s="13"/>
      <c r="M222" s="13"/>
      <c r="N222" s="13"/>
      <c r="O222" s="13"/>
    </row>
    <row r="223" spans="2:15" s="11" customFormat="1">
      <c r="B223" s="12" t="s">
        <v>10</v>
      </c>
      <c r="C223" s="13">
        <f t="shared" si="41"/>
        <v>22</v>
      </c>
      <c r="D223" s="13">
        <f t="shared" si="42"/>
        <v>6</v>
      </c>
      <c r="E223" s="13">
        <f t="shared" si="42"/>
        <v>16</v>
      </c>
      <c r="F223" s="13">
        <f t="shared" si="43"/>
        <v>22</v>
      </c>
      <c r="G223" s="13">
        <v>6</v>
      </c>
      <c r="H223" s="13">
        <v>16</v>
      </c>
      <c r="I223" s="13">
        <f t="shared" si="44"/>
        <v>0</v>
      </c>
      <c r="J223" s="13">
        <v>0</v>
      </c>
      <c r="K223" s="13">
        <v>0</v>
      </c>
      <c r="L223" s="13"/>
      <c r="M223" s="13"/>
      <c r="N223" s="13"/>
      <c r="O223" s="13"/>
    </row>
    <row r="224" spans="2:15" s="11" customFormat="1">
      <c r="B224" s="12" t="s">
        <v>12</v>
      </c>
      <c r="C224" s="13">
        <f t="shared" si="41"/>
        <v>22</v>
      </c>
      <c r="D224" s="13">
        <f t="shared" si="42"/>
        <v>6</v>
      </c>
      <c r="E224" s="13">
        <f t="shared" si="42"/>
        <v>16</v>
      </c>
      <c r="F224" s="13">
        <f t="shared" si="43"/>
        <v>22</v>
      </c>
      <c r="G224" s="13">
        <v>6</v>
      </c>
      <c r="H224" s="13">
        <v>16</v>
      </c>
      <c r="I224" s="13">
        <f t="shared" si="44"/>
        <v>0</v>
      </c>
      <c r="J224" s="13">
        <v>0</v>
      </c>
      <c r="K224" s="13">
        <v>0</v>
      </c>
      <c r="L224" s="13"/>
      <c r="M224" s="13"/>
      <c r="N224" s="13"/>
      <c r="O224" s="13"/>
    </row>
    <row r="225" spans="2:15" s="11" customFormat="1">
      <c r="B225" s="12" t="s">
        <v>14</v>
      </c>
      <c r="C225" s="13">
        <f t="shared" si="41"/>
        <v>33</v>
      </c>
      <c r="D225" s="13">
        <f t="shared" si="42"/>
        <v>4</v>
      </c>
      <c r="E225" s="13">
        <f t="shared" si="42"/>
        <v>29</v>
      </c>
      <c r="F225" s="13">
        <f t="shared" si="43"/>
        <v>33</v>
      </c>
      <c r="G225" s="13">
        <v>4</v>
      </c>
      <c r="H225" s="13">
        <v>29</v>
      </c>
      <c r="I225" s="13">
        <f t="shared" si="44"/>
        <v>0</v>
      </c>
      <c r="J225" s="13">
        <v>0</v>
      </c>
      <c r="K225" s="13">
        <v>0</v>
      </c>
      <c r="L225" s="13"/>
      <c r="M225" s="13"/>
      <c r="N225" s="13"/>
      <c r="O225" s="13"/>
    </row>
    <row r="226" spans="2:15" s="11" customFormat="1">
      <c r="B226" s="12" t="s">
        <v>15</v>
      </c>
      <c r="C226" s="13">
        <f t="shared" si="41"/>
        <v>3</v>
      </c>
      <c r="D226" s="13">
        <f t="shared" si="42"/>
        <v>0</v>
      </c>
      <c r="E226" s="13">
        <f t="shared" si="42"/>
        <v>3</v>
      </c>
      <c r="F226" s="13">
        <f t="shared" si="43"/>
        <v>3</v>
      </c>
      <c r="G226" s="13">
        <v>0</v>
      </c>
      <c r="H226" s="13">
        <v>3</v>
      </c>
      <c r="I226" s="13">
        <f t="shared" si="44"/>
        <v>0</v>
      </c>
      <c r="J226" s="13">
        <v>0</v>
      </c>
      <c r="K226" s="13">
        <v>0</v>
      </c>
      <c r="L226" s="13"/>
      <c r="M226" s="13"/>
      <c r="N226" s="13"/>
      <c r="O226" s="13"/>
    </row>
    <row r="227" spans="2:15" s="11" customFormat="1">
      <c r="B227" s="12" t="s">
        <v>19</v>
      </c>
      <c r="C227" s="13">
        <f t="shared" si="41"/>
        <v>3</v>
      </c>
      <c r="D227" s="13">
        <f t="shared" si="42"/>
        <v>2</v>
      </c>
      <c r="E227" s="13">
        <f t="shared" si="42"/>
        <v>1</v>
      </c>
      <c r="F227" s="13">
        <f t="shared" si="43"/>
        <v>3</v>
      </c>
      <c r="G227" s="13">
        <v>2</v>
      </c>
      <c r="H227" s="13">
        <v>1</v>
      </c>
      <c r="I227" s="13">
        <f t="shared" si="44"/>
        <v>0</v>
      </c>
      <c r="J227" s="13">
        <v>0</v>
      </c>
      <c r="K227" s="13">
        <v>0</v>
      </c>
      <c r="L227" s="13"/>
      <c r="M227" s="13"/>
      <c r="N227" s="13"/>
      <c r="O227" s="13"/>
    </row>
    <row r="228" spans="2:15" s="11" customFormat="1">
      <c r="B228" s="12" t="s">
        <v>20</v>
      </c>
      <c r="C228" s="13">
        <f t="shared" si="41"/>
        <v>1</v>
      </c>
      <c r="D228" s="13">
        <f t="shared" si="42"/>
        <v>0</v>
      </c>
      <c r="E228" s="13">
        <f t="shared" si="42"/>
        <v>1</v>
      </c>
      <c r="F228" s="13">
        <f t="shared" si="43"/>
        <v>1</v>
      </c>
      <c r="G228" s="13">
        <v>0</v>
      </c>
      <c r="H228" s="13">
        <v>1</v>
      </c>
      <c r="I228" s="13">
        <f t="shared" si="44"/>
        <v>0</v>
      </c>
      <c r="J228" s="13">
        <v>0</v>
      </c>
      <c r="K228" s="13">
        <v>0</v>
      </c>
      <c r="L228" s="13"/>
      <c r="M228" s="13"/>
      <c r="N228" s="13"/>
      <c r="O228" s="13"/>
    </row>
    <row r="229" spans="2:15" s="11" customFormat="1">
      <c r="B229" s="12" t="s">
        <v>22</v>
      </c>
      <c r="C229" s="13">
        <f t="shared" si="41"/>
        <v>162</v>
      </c>
      <c r="D229" s="13">
        <f t="shared" si="42"/>
        <v>74</v>
      </c>
      <c r="E229" s="13">
        <f t="shared" si="42"/>
        <v>88</v>
      </c>
      <c r="F229" s="13">
        <f t="shared" si="43"/>
        <v>162</v>
      </c>
      <c r="G229" s="13">
        <v>74</v>
      </c>
      <c r="H229" s="13">
        <v>88</v>
      </c>
      <c r="I229" s="13">
        <f t="shared" si="44"/>
        <v>0</v>
      </c>
      <c r="J229" s="13">
        <v>0</v>
      </c>
      <c r="K229" s="13">
        <v>0</v>
      </c>
      <c r="L229" s="13"/>
      <c r="M229" s="13"/>
      <c r="N229" s="13"/>
      <c r="O229" s="13"/>
    </row>
    <row r="230" spans="2:15" s="11" customFormat="1">
      <c r="B230" s="12" t="s">
        <v>25</v>
      </c>
      <c r="C230" s="13">
        <f t="shared" si="41"/>
        <v>43</v>
      </c>
      <c r="D230" s="13">
        <f t="shared" si="42"/>
        <v>0</v>
      </c>
      <c r="E230" s="13">
        <f t="shared" si="42"/>
        <v>43</v>
      </c>
      <c r="F230" s="13">
        <f t="shared" si="43"/>
        <v>38</v>
      </c>
      <c r="G230" s="13">
        <v>0</v>
      </c>
      <c r="H230" s="13">
        <v>38</v>
      </c>
      <c r="I230" s="13">
        <f t="shared" si="44"/>
        <v>5</v>
      </c>
      <c r="J230" s="13">
        <v>0</v>
      </c>
      <c r="K230" s="13">
        <v>5</v>
      </c>
      <c r="L230" s="13"/>
      <c r="M230" s="13"/>
      <c r="N230" s="13"/>
      <c r="O230" s="13"/>
    </row>
    <row r="231" spans="2:15" s="11" customFormat="1">
      <c r="B231" s="12" t="s">
        <v>26</v>
      </c>
      <c r="C231" s="13">
        <f t="shared" si="41"/>
        <v>25</v>
      </c>
      <c r="D231" s="13">
        <f t="shared" si="42"/>
        <v>1</v>
      </c>
      <c r="E231" s="13">
        <f t="shared" si="42"/>
        <v>24</v>
      </c>
      <c r="F231" s="13">
        <f t="shared" si="43"/>
        <v>25</v>
      </c>
      <c r="G231" s="13">
        <v>1</v>
      </c>
      <c r="H231" s="13">
        <v>24</v>
      </c>
      <c r="I231" s="13">
        <f t="shared" si="44"/>
        <v>0</v>
      </c>
      <c r="J231" s="13">
        <v>0</v>
      </c>
      <c r="K231" s="13">
        <v>0</v>
      </c>
      <c r="L231" s="13"/>
      <c r="M231" s="13"/>
      <c r="N231" s="13"/>
      <c r="O231" s="13"/>
    </row>
    <row r="232" spans="2:15" s="11" customFormat="1">
      <c r="B232" s="12" t="s">
        <v>38</v>
      </c>
      <c r="C232" s="13">
        <f t="shared" si="41"/>
        <v>6</v>
      </c>
      <c r="D232" s="13">
        <f t="shared" si="42"/>
        <v>2</v>
      </c>
      <c r="E232" s="13">
        <f t="shared" si="42"/>
        <v>4</v>
      </c>
      <c r="F232" s="13">
        <f t="shared" si="43"/>
        <v>6</v>
      </c>
      <c r="G232" s="13">
        <v>2</v>
      </c>
      <c r="H232" s="13">
        <v>4</v>
      </c>
      <c r="I232" s="13">
        <f t="shared" si="44"/>
        <v>0</v>
      </c>
      <c r="J232" s="13">
        <v>0</v>
      </c>
      <c r="K232" s="13">
        <v>0</v>
      </c>
      <c r="L232" s="13"/>
      <c r="M232" s="13"/>
      <c r="N232" s="13"/>
      <c r="O232" s="13"/>
    </row>
    <row r="233" spans="2:15" s="11" customFormat="1">
      <c r="B233" s="12" t="s">
        <v>39</v>
      </c>
      <c r="C233" s="13">
        <f t="shared" si="41"/>
        <v>74</v>
      </c>
      <c r="D233" s="13">
        <f t="shared" si="42"/>
        <v>36</v>
      </c>
      <c r="E233" s="13">
        <f t="shared" si="42"/>
        <v>38</v>
      </c>
      <c r="F233" s="13">
        <f t="shared" si="43"/>
        <v>74</v>
      </c>
      <c r="G233" s="13">
        <v>36</v>
      </c>
      <c r="H233" s="13">
        <v>38</v>
      </c>
      <c r="I233" s="13">
        <f t="shared" si="44"/>
        <v>0</v>
      </c>
      <c r="J233" s="13">
        <v>0</v>
      </c>
      <c r="K233" s="13">
        <v>0</v>
      </c>
      <c r="L233" s="13"/>
      <c r="M233" s="13"/>
      <c r="N233" s="13"/>
      <c r="O233" s="13"/>
    </row>
    <row r="234" spans="2:15" s="11" customFormat="1">
      <c r="B234" s="12" t="s">
        <v>40</v>
      </c>
      <c r="C234" s="13">
        <f t="shared" si="41"/>
        <v>169</v>
      </c>
      <c r="D234" s="13">
        <f t="shared" si="42"/>
        <v>59</v>
      </c>
      <c r="E234" s="13">
        <f t="shared" si="42"/>
        <v>110</v>
      </c>
      <c r="F234" s="13">
        <f t="shared" si="43"/>
        <v>169</v>
      </c>
      <c r="G234" s="13">
        <v>59</v>
      </c>
      <c r="H234" s="13">
        <v>110</v>
      </c>
      <c r="I234" s="13">
        <f t="shared" si="44"/>
        <v>0</v>
      </c>
      <c r="J234" s="13">
        <v>0</v>
      </c>
      <c r="K234" s="13">
        <v>0</v>
      </c>
      <c r="L234" s="13"/>
      <c r="M234" s="13"/>
      <c r="N234" s="13"/>
      <c r="O234" s="13"/>
    </row>
    <row r="235" spans="2:15" s="11" customFormat="1">
      <c r="B235" s="12" t="s">
        <v>42</v>
      </c>
      <c r="C235" s="13">
        <f t="shared" si="41"/>
        <v>22</v>
      </c>
      <c r="D235" s="13">
        <f t="shared" si="42"/>
        <v>1</v>
      </c>
      <c r="E235" s="13">
        <f t="shared" si="42"/>
        <v>21</v>
      </c>
      <c r="F235" s="13">
        <f t="shared" si="43"/>
        <v>22</v>
      </c>
      <c r="G235" s="13">
        <v>1</v>
      </c>
      <c r="H235" s="13">
        <v>21</v>
      </c>
      <c r="I235" s="13">
        <f t="shared" si="44"/>
        <v>0</v>
      </c>
      <c r="J235" s="13">
        <v>0</v>
      </c>
      <c r="K235" s="13">
        <v>0</v>
      </c>
      <c r="L235" s="13"/>
      <c r="M235" s="13"/>
      <c r="N235" s="13"/>
      <c r="O235" s="13"/>
    </row>
    <row r="236" spans="2:15" s="11" customFormat="1">
      <c r="B236" s="12" t="s">
        <v>43</v>
      </c>
      <c r="C236" s="13">
        <f t="shared" si="41"/>
        <v>32</v>
      </c>
      <c r="D236" s="13">
        <f t="shared" si="42"/>
        <v>1</v>
      </c>
      <c r="E236" s="13">
        <f t="shared" si="42"/>
        <v>31</v>
      </c>
      <c r="F236" s="13">
        <f t="shared" si="43"/>
        <v>32</v>
      </c>
      <c r="G236" s="13">
        <v>1</v>
      </c>
      <c r="H236" s="13">
        <v>31</v>
      </c>
      <c r="I236" s="13">
        <f t="shared" si="44"/>
        <v>0</v>
      </c>
      <c r="J236" s="13">
        <v>0</v>
      </c>
      <c r="K236" s="13">
        <v>0</v>
      </c>
      <c r="L236" s="13"/>
      <c r="M236" s="13"/>
      <c r="N236" s="13"/>
      <c r="O236" s="13"/>
    </row>
    <row r="237" spans="2:15" s="11" customFormat="1">
      <c r="B237" s="12" t="s">
        <v>47</v>
      </c>
      <c r="C237" s="13">
        <f t="shared" si="41"/>
        <v>18</v>
      </c>
      <c r="D237" s="13">
        <f t="shared" si="42"/>
        <v>1</v>
      </c>
      <c r="E237" s="13">
        <f t="shared" si="42"/>
        <v>17</v>
      </c>
      <c r="F237" s="13">
        <f t="shared" si="43"/>
        <v>18</v>
      </c>
      <c r="G237" s="13">
        <v>1</v>
      </c>
      <c r="H237" s="13">
        <v>17</v>
      </c>
      <c r="I237" s="13">
        <f t="shared" si="44"/>
        <v>0</v>
      </c>
      <c r="J237" s="13">
        <v>0</v>
      </c>
      <c r="K237" s="13">
        <v>0</v>
      </c>
      <c r="L237" s="13"/>
      <c r="M237" s="13"/>
      <c r="N237" s="13"/>
      <c r="O237" s="13"/>
    </row>
    <row r="238" spans="2:15" s="11" customFormat="1">
      <c r="B238" s="12" t="s">
        <v>49</v>
      </c>
      <c r="C238" s="13">
        <f t="shared" si="41"/>
        <v>30</v>
      </c>
      <c r="D238" s="13">
        <f t="shared" si="42"/>
        <v>10</v>
      </c>
      <c r="E238" s="13">
        <f t="shared" si="42"/>
        <v>20</v>
      </c>
      <c r="F238" s="13">
        <f t="shared" si="43"/>
        <v>30</v>
      </c>
      <c r="G238" s="13">
        <v>10</v>
      </c>
      <c r="H238" s="13">
        <v>20</v>
      </c>
      <c r="I238" s="13">
        <f t="shared" si="44"/>
        <v>0</v>
      </c>
      <c r="J238" s="13">
        <v>0</v>
      </c>
      <c r="K238" s="13">
        <v>0</v>
      </c>
      <c r="L238" s="13"/>
      <c r="M238" s="13"/>
      <c r="N238" s="13"/>
      <c r="O238" s="13"/>
    </row>
    <row r="239" spans="2:15" s="11" customFormat="1">
      <c r="B239" s="12" t="s">
        <v>51</v>
      </c>
      <c r="C239" s="13">
        <f t="shared" si="41"/>
        <v>1</v>
      </c>
      <c r="D239" s="13">
        <f t="shared" si="42"/>
        <v>0</v>
      </c>
      <c r="E239" s="13">
        <f t="shared" si="42"/>
        <v>1</v>
      </c>
      <c r="F239" s="13">
        <f t="shared" si="43"/>
        <v>1</v>
      </c>
      <c r="G239" s="13">
        <v>0</v>
      </c>
      <c r="H239" s="13">
        <v>1</v>
      </c>
      <c r="I239" s="13">
        <f t="shared" si="44"/>
        <v>0</v>
      </c>
      <c r="J239" s="13">
        <v>0</v>
      </c>
      <c r="K239" s="13">
        <v>0</v>
      </c>
      <c r="L239" s="13"/>
      <c r="M239" s="13"/>
      <c r="N239" s="13"/>
      <c r="O239" s="13"/>
    </row>
    <row r="240" spans="2:15" s="11" customFormat="1">
      <c r="B240" s="12" t="s">
        <v>52</v>
      </c>
      <c r="C240" s="13">
        <f t="shared" si="41"/>
        <v>3</v>
      </c>
      <c r="D240" s="13">
        <f t="shared" si="42"/>
        <v>0</v>
      </c>
      <c r="E240" s="13">
        <f t="shared" si="42"/>
        <v>3</v>
      </c>
      <c r="F240" s="13">
        <f t="shared" si="43"/>
        <v>3</v>
      </c>
      <c r="G240" s="13">
        <v>0</v>
      </c>
      <c r="H240" s="13">
        <v>3</v>
      </c>
      <c r="I240" s="13">
        <f t="shared" si="44"/>
        <v>0</v>
      </c>
      <c r="J240" s="13">
        <v>0</v>
      </c>
      <c r="K240" s="13">
        <v>0</v>
      </c>
      <c r="L240" s="13"/>
      <c r="M240" s="13"/>
      <c r="N240" s="13"/>
      <c r="O240" s="13"/>
    </row>
    <row r="241" spans="2:15" s="11" customFormat="1">
      <c r="B241" s="12" t="s">
        <v>53</v>
      </c>
      <c r="C241" s="13">
        <f t="shared" si="41"/>
        <v>558</v>
      </c>
      <c r="D241" s="13">
        <f t="shared" si="42"/>
        <v>18</v>
      </c>
      <c r="E241" s="13">
        <f t="shared" si="42"/>
        <v>540</v>
      </c>
      <c r="F241" s="13">
        <f t="shared" si="43"/>
        <v>524</v>
      </c>
      <c r="G241" s="13">
        <v>18</v>
      </c>
      <c r="H241" s="13">
        <v>506</v>
      </c>
      <c r="I241" s="13">
        <f t="shared" si="44"/>
        <v>34</v>
      </c>
      <c r="J241" s="13">
        <v>0</v>
      </c>
      <c r="K241" s="13">
        <v>34</v>
      </c>
      <c r="L241" s="13"/>
      <c r="M241" s="13"/>
      <c r="N241" s="13"/>
      <c r="O241" s="13"/>
    </row>
    <row r="242" spans="2:15" s="11" customFormat="1">
      <c r="B242" s="12" t="s">
        <v>60</v>
      </c>
      <c r="C242" s="13">
        <f t="shared" si="41"/>
        <v>15</v>
      </c>
      <c r="D242" s="13">
        <f t="shared" si="42"/>
        <v>1</v>
      </c>
      <c r="E242" s="13">
        <f t="shared" si="42"/>
        <v>14</v>
      </c>
      <c r="F242" s="13">
        <f t="shared" si="43"/>
        <v>15</v>
      </c>
      <c r="G242" s="13">
        <v>1</v>
      </c>
      <c r="H242" s="13">
        <v>14</v>
      </c>
      <c r="I242" s="13">
        <f t="shared" si="44"/>
        <v>0</v>
      </c>
      <c r="J242" s="13">
        <v>0</v>
      </c>
      <c r="K242" s="13">
        <v>0</v>
      </c>
      <c r="L242" s="13"/>
      <c r="M242" s="13"/>
      <c r="N242" s="13"/>
      <c r="O242" s="13"/>
    </row>
    <row r="243" spans="2:15" s="11" customFormat="1">
      <c r="B243" s="12" t="s">
        <v>61</v>
      </c>
      <c r="C243" s="13">
        <f t="shared" si="41"/>
        <v>1</v>
      </c>
      <c r="D243" s="13">
        <f t="shared" si="42"/>
        <v>0</v>
      </c>
      <c r="E243" s="13">
        <f t="shared" si="42"/>
        <v>1</v>
      </c>
      <c r="F243" s="13">
        <f t="shared" si="43"/>
        <v>1</v>
      </c>
      <c r="G243" s="13">
        <v>0</v>
      </c>
      <c r="H243" s="13">
        <v>1</v>
      </c>
      <c r="I243" s="13">
        <f t="shared" si="44"/>
        <v>0</v>
      </c>
      <c r="J243" s="13">
        <v>0</v>
      </c>
      <c r="K243" s="13">
        <v>0</v>
      </c>
      <c r="L243" s="13"/>
      <c r="M243" s="13"/>
      <c r="N243" s="13"/>
      <c r="O243" s="13"/>
    </row>
    <row r="244" spans="2:15" s="11" customFormat="1">
      <c r="B244" s="12" t="s">
        <v>62</v>
      </c>
      <c r="C244" s="13">
        <f t="shared" si="41"/>
        <v>23</v>
      </c>
      <c r="D244" s="13">
        <f t="shared" si="42"/>
        <v>3</v>
      </c>
      <c r="E244" s="13">
        <f t="shared" si="42"/>
        <v>20</v>
      </c>
      <c r="F244" s="13">
        <f t="shared" si="43"/>
        <v>23</v>
      </c>
      <c r="G244" s="13">
        <v>3</v>
      </c>
      <c r="H244" s="13">
        <v>20</v>
      </c>
      <c r="I244" s="13">
        <f t="shared" si="44"/>
        <v>0</v>
      </c>
      <c r="J244" s="13">
        <v>0</v>
      </c>
      <c r="K244" s="13">
        <v>0</v>
      </c>
      <c r="L244" s="13"/>
      <c r="M244" s="13"/>
      <c r="N244" s="13"/>
      <c r="O244" s="13"/>
    </row>
    <row r="245" spans="2:15" s="11" customFormat="1"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</row>
    <row r="246" spans="2:15" s="11" customFormat="1">
      <c r="B246" s="16" t="s">
        <v>74</v>
      </c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</row>
    <row r="247" spans="2:15" s="11" customFormat="1">
      <c r="B247" s="17" t="s">
        <v>14</v>
      </c>
      <c r="C247" s="13">
        <f t="shared" ref="C247:C261" si="45">D247+E247</f>
        <v>68</v>
      </c>
      <c r="D247" s="13">
        <f t="shared" ref="D247:E261" si="46">G247+J247</f>
        <v>3</v>
      </c>
      <c r="E247" s="13">
        <f t="shared" si="46"/>
        <v>65</v>
      </c>
      <c r="F247" s="13">
        <f t="shared" ref="F247:F261" si="47">G247+H247</f>
        <v>68</v>
      </c>
      <c r="G247" s="13">
        <v>3</v>
      </c>
      <c r="H247" s="13">
        <v>65</v>
      </c>
      <c r="I247" s="13">
        <f t="shared" ref="I247:I261" si="48">J247+K247</f>
        <v>0</v>
      </c>
      <c r="J247" s="13">
        <v>0</v>
      </c>
      <c r="K247" s="13">
        <v>0</v>
      </c>
      <c r="L247" s="13"/>
      <c r="M247" s="13"/>
      <c r="N247" s="13"/>
      <c r="O247" s="13"/>
    </row>
    <row r="248" spans="2:15" s="11" customFormat="1">
      <c r="B248" s="17" t="s">
        <v>18</v>
      </c>
      <c r="C248" s="13">
        <f t="shared" si="45"/>
        <v>11</v>
      </c>
      <c r="D248" s="13">
        <f t="shared" si="46"/>
        <v>0</v>
      </c>
      <c r="E248" s="13">
        <f t="shared" si="46"/>
        <v>11</v>
      </c>
      <c r="F248" s="13">
        <f t="shared" si="47"/>
        <v>11</v>
      </c>
      <c r="G248" s="13">
        <v>0</v>
      </c>
      <c r="H248" s="13">
        <v>11</v>
      </c>
      <c r="I248" s="13">
        <f t="shared" si="48"/>
        <v>0</v>
      </c>
      <c r="J248" s="13">
        <v>0</v>
      </c>
      <c r="K248" s="13">
        <v>0</v>
      </c>
      <c r="L248" s="13"/>
      <c r="M248" s="13"/>
      <c r="N248" s="13"/>
      <c r="O248" s="13"/>
    </row>
    <row r="249" spans="2:15" s="11" customFormat="1">
      <c r="B249" s="17" t="s">
        <v>20</v>
      </c>
      <c r="C249" s="13">
        <f t="shared" si="45"/>
        <v>3</v>
      </c>
      <c r="D249" s="13">
        <f t="shared" si="46"/>
        <v>0</v>
      </c>
      <c r="E249" s="13">
        <f t="shared" si="46"/>
        <v>3</v>
      </c>
      <c r="F249" s="13">
        <f t="shared" si="47"/>
        <v>3</v>
      </c>
      <c r="G249" s="13">
        <v>0</v>
      </c>
      <c r="H249" s="13">
        <v>3</v>
      </c>
      <c r="I249" s="13">
        <f t="shared" si="48"/>
        <v>0</v>
      </c>
      <c r="J249" s="13">
        <v>0</v>
      </c>
      <c r="K249" s="13">
        <v>0</v>
      </c>
      <c r="L249" s="13"/>
      <c r="M249" s="13"/>
      <c r="N249" s="13"/>
      <c r="O249" s="13"/>
    </row>
    <row r="250" spans="2:15" s="11" customFormat="1">
      <c r="B250" s="17" t="s">
        <v>25</v>
      </c>
      <c r="C250" s="13">
        <f t="shared" si="45"/>
        <v>31</v>
      </c>
      <c r="D250" s="13">
        <f t="shared" si="46"/>
        <v>0</v>
      </c>
      <c r="E250" s="13">
        <f t="shared" si="46"/>
        <v>31</v>
      </c>
      <c r="F250" s="13">
        <f t="shared" si="47"/>
        <v>31</v>
      </c>
      <c r="G250" s="13">
        <v>0</v>
      </c>
      <c r="H250" s="13">
        <v>31</v>
      </c>
      <c r="I250" s="13">
        <f t="shared" si="48"/>
        <v>0</v>
      </c>
      <c r="J250" s="13">
        <v>0</v>
      </c>
      <c r="K250" s="13">
        <v>0</v>
      </c>
      <c r="L250" s="13"/>
      <c r="M250" s="13"/>
      <c r="N250" s="13"/>
      <c r="O250" s="13"/>
    </row>
    <row r="251" spans="2:15" s="11" customFormat="1">
      <c r="B251" s="17" t="s">
        <v>26</v>
      </c>
      <c r="C251" s="13">
        <f t="shared" si="45"/>
        <v>26</v>
      </c>
      <c r="D251" s="13">
        <f t="shared" si="46"/>
        <v>0</v>
      </c>
      <c r="E251" s="13">
        <f t="shared" si="46"/>
        <v>26</v>
      </c>
      <c r="F251" s="13">
        <f t="shared" si="47"/>
        <v>26</v>
      </c>
      <c r="G251" s="13">
        <v>0</v>
      </c>
      <c r="H251" s="13">
        <v>26</v>
      </c>
      <c r="I251" s="13">
        <f t="shared" si="48"/>
        <v>0</v>
      </c>
      <c r="J251" s="13">
        <v>0</v>
      </c>
      <c r="K251" s="13">
        <v>0</v>
      </c>
      <c r="L251" s="13"/>
      <c r="M251" s="13"/>
      <c r="N251" s="13"/>
      <c r="O251" s="13"/>
    </row>
    <row r="252" spans="2:15" s="11" customFormat="1">
      <c r="B252" s="17" t="s">
        <v>33</v>
      </c>
      <c r="C252" s="13">
        <f t="shared" si="45"/>
        <v>14</v>
      </c>
      <c r="D252" s="13">
        <f t="shared" si="46"/>
        <v>14</v>
      </c>
      <c r="E252" s="13">
        <f t="shared" si="46"/>
        <v>0</v>
      </c>
      <c r="F252" s="13">
        <f t="shared" si="47"/>
        <v>14</v>
      </c>
      <c r="G252" s="13">
        <v>14</v>
      </c>
      <c r="H252" s="13">
        <v>0</v>
      </c>
      <c r="I252" s="13">
        <f t="shared" si="48"/>
        <v>0</v>
      </c>
      <c r="J252" s="13">
        <v>0</v>
      </c>
      <c r="K252" s="13">
        <v>0</v>
      </c>
      <c r="L252" s="13"/>
      <c r="M252" s="13"/>
      <c r="N252" s="13"/>
      <c r="O252" s="13"/>
    </row>
    <row r="253" spans="2:15" s="11" customFormat="1">
      <c r="B253" s="17" t="s">
        <v>38</v>
      </c>
      <c r="C253" s="13">
        <f t="shared" si="45"/>
        <v>28</v>
      </c>
      <c r="D253" s="13">
        <f t="shared" si="46"/>
        <v>13</v>
      </c>
      <c r="E253" s="13">
        <f t="shared" si="46"/>
        <v>15</v>
      </c>
      <c r="F253" s="13">
        <f t="shared" si="47"/>
        <v>28</v>
      </c>
      <c r="G253" s="13">
        <v>13</v>
      </c>
      <c r="H253" s="13">
        <v>15</v>
      </c>
      <c r="I253" s="13">
        <f t="shared" si="48"/>
        <v>0</v>
      </c>
      <c r="J253" s="13">
        <v>0</v>
      </c>
      <c r="K253" s="13">
        <v>0</v>
      </c>
      <c r="L253" s="13"/>
      <c r="M253" s="13"/>
      <c r="N253" s="13"/>
      <c r="O253" s="13"/>
    </row>
    <row r="254" spans="2:15" s="11" customFormat="1">
      <c r="B254" s="17" t="s">
        <v>39</v>
      </c>
      <c r="C254" s="13">
        <f t="shared" si="45"/>
        <v>28</v>
      </c>
      <c r="D254" s="13">
        <f t="shared" si="46"/>
        <v>9</v>
      </c>
      <c r="E254" s="13">
        <f t="shared" si="46"/>
        <v>19</v>
      </c>
      <c r="F254" s="13">
        <f t="shared" si="47"/>
        <v>28</v>
      </c>
      <c r="G254" s="13">
        <v>9</v>
      </c>
      <c r="H254" s="13">
        <v>19</v>
      </c>
      <c r="I254" s="13">
        <f t="shared" si="48"/>
        <v>0</v>
      </c>
      <c r="J254" s="13">
        <v>0</v>
      </c>
      <c r="K254" s="13">
        <v>0</v>
      </c>
      <c r="L254" s="13"/>
      <c r="M254" s="13"/>
      <c r="N254" s="13"/>
      <c r="O254" s="13"/>
    </row>
    <row r="255" spans="2:15" s="11" customFormat="1">
      <c r="B255" s="17" t="s">
        <v>40</v>
      </c>
      <c r="C255" s="13">
        <f t="shared" si="45"/>
        <v>51</v>
      </c>
      <c r="D255" s="13">
        <f t="shared" si="46"/>
        <v>22</v>
      </c>
      <c r="E255" s="13">
        <f t="shared" si="46"/>
        <v>29</v>
      </c>
      <c r="F255" s="13">
        <f t="shared" si="47"/>
        <v>51</v>
      </c>
      <c r="G255" s="13">
        <v>22</v>
      </c>
      <c r="H255" s="13">
        <v>29</v>
      </c>
      <c r="I255" s="13">
        <f t="shared" si="48"/>
        <v>0</v>
      </c>
      <c r="J255" s="13">
        <v>0</v>
      </c>
      <c r="K255" s="13">
        <v>0</v>
      </c>
      <c r="L255" s="13"/>
      <c r="M255" s="13"/>
      <c r="N255" s="13"/>
      <c r="O255" s="13"/>
    </row>
    <row r="256" spans="2:15" s="11" customFormat="1">
      <c r="B256" s="17" t="s">
        <v>43</v>
      </c>
      <c r="C256" s="13">
        <f t="shared" si="45"/>
        <v>50</v>
      </c>
      <c r="D256" s="13">
        <f t="shared" si="46"/>
        <v>0</v>
      </c>
      <c r="E256" s="13">
        <f t="shared" si="46"/>
        <v>50</v>
      </c>
      <c r="F256" s="13">
        <f t="shared" si="47"/>
        <v>50</v>
      </c>
      <c r="G256" s="13">
        <v>0</v>
      </c>
      <c r="H256" s="13">
        <v>50</v>
      </c>
      <c r="I256" s="13">
        <f t="shared" si="48"/>
        <v>0</v>
      </c>
      <c r="J256" s="13">
        <v>0</v>
      </c>
      <c r="K256" s="13">
        <v>0</v>
      </c>
      <c r="L256" s="13"/>
      <c r="M256" s="13"/>
      <c r="N256" s="13"/>
      <c r="O256" s="13"/>
    </row>
    <row r="257" spans="2:15" s="11" customFormat="1">
      <c r="B257" s="17" t="s">
        <v>48</v>
      </c>
      <c r="C257" s="13">
        <f t="shared" si="45"/>
        <v>5</v>
      </c>
      <c r="D257" s="13">
        <f t="shared" si="46"/>
        <v>2</v>
      </c>
      <c r="E257" s="13">
        <f t="shared" si="46"/>
        <v>3</v>
      </c>
      <c r="F257" s="13">
        <f t="shared" si="47"/>
        <v>5</v>
      </c>
      <c r="G257" s="13">
        <v>2</v>
      </c>
      <c r="H257" s="13">
        <v>3</v>
      </c>
      <c r="I257" s="13">
        <f t="shared" si="48"/>
        <v>0</v>
      </c>
      <c r="J257" s="13">
        <v>0</v>
      </c>
      <c r="K257" s="13">
        <v>0</v>
      </c>
      <c r="L257" s="13"/>
      <c r="M257" s="13"/>
      <c r="N257" s="13"/>
      <c r="O257" s="13"/>
    </row>
    <row r="258" spans="2:15" s="11" customFormat="1">
      <c r="B258" s="17" t="s">
        <v>51</v>
      </c>
      <c r="C258" s="13">
        <f t="shared" si="45"/>
        <v>3</v>
      </c>
      <c r="D258" s="13">
        <f t="shared" si="46"/>
        <v>0</v>
      </c>
      <c r="E258" s="13">
        <f t="shared" si="46"/>
        <v>3</v>
      </c>
      <c r="F258" s="13">
        <f t="shared" si="47"/>
        <v>3</v>
      </c>
      <c r="G258" s="13">
        <v>0</v>
      </c>
      <c r="H258" s="13">
        <v>3</v>
      </c>
      <c r="I258" s="13">
        <f t="shared" si="48"/>
        <v>0</v>
      </c>
      <c r="J258" s="13">
        <v>0</v>
      </c>
      <c r="K258" s="13">
        <v>0</v>
      </c>
      <c r="L258" s="13"/>
      <c r="M258" s="13"/>
      <c r="N258" s="13"/>
      <c r="O258" s="13"/>
    </row>
    <row r="259" spans="2:15" s="11" customFormat="1">
      <c r="B259" s="17" t="s">
        <v>53</v>
      </c>
      <c r="C259" s="13">
        <f t="shared" si="45"/>
        <v>160</v>
      </c>
      <c r="D259" s="13">
        <f t="shared" si="46"/>
        <v>3</v>
      </c>
      <c r="E259" s="13">
        <f t="shared" si="46"/>
        <v>157</v>
      </c>
      <c r="F259" s="13">
        <f t="shared" si="47"/>
        <v>160</v>
      </c>
      <c r="G259" s="13">
        <v>3</v>
      </c>
      <c r="H259" s="13">
        <v>157</v>
      </c>
      <c r="I259" s="13">
        <f t="shared" si="48"/>
        <v>0</v>
      </c>
      <c r="J259" s="13">
        <v>0</v>
      </c>
      <c r="K259" s="13">
        <v>0</v>
      </c>
      <c r="L259" s="13"/>
      <c r="M259" s="13"/>
      <c r="N259" s="13"/>
      <c r="O259" s="13"/>
    </row>
    <row r="260" spans="2:15" s="11" customFormat="1">
      <c r="B260" s="17" t="s">
        <v>57</v>
      </c>
      <c r="C260" s="13">
        <f t="shared" si="45"/>
        <v>5</v>
      </c>
      <c r="D260" s="13">
        <f t="shared" si="46"/>
        <v>0</v>
      </c>
      <c r="E260" s="13">
        <f t="shared" si="46"/>
        <v>5</v>
      </c>
      <c r="F260" s="13">
        <f t="shared" si="47"/>
        <v>5</v>
      </c>
      <c r="G260" s="13">
        <v>0</v>
      </c>
      <c r="H260" s="13">
        <v>5</v>
      </c>
      <c r="I260" s="13">
        <f t="shared" si="48"/>
        <v>0</v>
      </c>
      <c r="J260" s="13">
        <v>0</v>
      </c>
      <c r="K260" s="13">
        <v>0</v>
      </c>
      <c r="L260" s="13"/>
      <c r="M260" s="13"/>
      <c r="N260" s="13"/>
      <c r="O260" s="13"/>
    </row>
    <row r="261" spans="2:15" s="11" customFormat="1">
      <c r="B261" s="17" t="s">
        <v>58</v>
      </c>
      <c r="C261" s="13">
        <f t="shared" si="45"/>
        <v>19</v>
      </c>
      <c r="D261" s="13">
        <f t="shared" si="46"/>
        <v>18</v>
      </c>
      <c r="E261" s="13">
        <f t="shared" si="46"/>
        <v>1</v>
      </c>
      <c r="F261" s="13">
        <f t="shared" si="47"/>
        <v>19</v>
      </c>
      <c r="G261" s="13">
        <v>18</v>
      </c>
      <c r="H261" s="13">
        <v>1</v>
      </c>
      <c r="I261" s="13">
        <f t="shared" si="48"/>
        <v>0</v>
      </c>
      <c r="J261" s="13">
        <v>0</v>
      </c>
      <c r="K261" s="13">
        <v>0</v>
      </c>
      <c r="L261" s="13"/>
      <c r="M261" s="13"/>
      <c r="N261" s="13"/>
      <c r="O261" s="13"/>
    </row>
    <row r="262" spans="2:15" s="11" customFormat="1"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</row>
    <row r="263" spans="2:15" s="11" customFormat="1">
      <c r="B263" s="15" t="s">
        <v>75</v>
      </c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</row>
    <row r="264" spans="2:15" s="11" customFormat="1">
      <c r="B264" s="17" t="s">
        <v>25</v>
      </c>
      <c r="C264" s="13">
        <f>D264+E264</f>
        <v>4</v>
      </c>
      <c r="D264" s="13">
        <f t="shared" ref="D264:E268" si="49">G264+J264</f>
        <v>0</v>
      </c>
      <c r="E264" s="13">
        <f t="shared" si="49"/>
        <v>4</v>
      </c>
      <c r="F264" s="13">
        <f>G264+H264</f>
        <v>4</v>
      </c>
      <c r="G264" s="13">
        <v>0</v>
      </c>
      <c r="H264" s="13">
        <v>4</v>
      </c>
      <c r="I264" s="13">
        <f>J264+K264</f>
        <v>0</v>
      </c>
      <c r="J264" s="13">
        <v>0</v>
      </c>
      <c r="K264" s="13">
        <v>0</v>
      </c>
      <c r="L264" s="13"/>
      <c r="M264" s="13"/>
      <c r="N264" s="13"/>
      <c r="O264" s="13"/>
    </row>
    <row r="265" spans="2:15" s="11" customFormat="1">
      <c r="B265" s="17" t="s">
        <v>33</v>
      </c>
      <c r="C265" s="13">
        <f>D265+E265</f>
        <v>16</v>
      </c>
      <c r="D265" s="13">
        <f t="shared" si="49"/>
        <v>16</v>
      </c>
      <c r="E265" s="13">
        <f t="shared" si="49"/>
        <v>0</v>
      </c>
      <c r="F265" s="13">
        <f>G265+H265</f>
        <v>16</v>
      </c>
      <c r="G265" s="13">
        <v>16</v>
      </c>
      <c r="H265" s="13">
        <v>0</v>
      </c>
      <c r="I265" s="13">
        <f>J265+K265</f>
        <v>0</v>
      </c>
      <c r="J265" s="13">
        <v>0</v>
      </c>
      <c r="K265" s="13">
        <v>0</v>
      </c>
      <c r="L265" s="13"/>
      <c r="M265" s="13"/>
      <c r="N265" s="13"/>
      <c r="O265" s="13"/>
    </row>
    <row r="266" spans="2:15" s="11" customFormat="1">
      <c r="B266" s="17" t="s">
        <v>43</v>
      </c>
      <c r="C266" s="13">
        <f>D266+E266</f>
        <v>4</v>
      </c>
      <c r="D266" s="13">
        <f t="shared" si="49"/>
        <v>0</v>
      </c>
      <c r="E266" s="13">
        <f t="shared" si="49"/>
        <v>4</v>
      </c>
      <c r="F266" s="13">
        <f>G266+H266</f>
        <v>4</v>
      </c>
      <c r="G266" s="13">
        <v>0</v>
      </c>
      <c r="H266" s="13">
        <v>4</v>
      </c>
      <c r="I266" s="13">
        <f>J266+K266</f>
        <v>0</v>
      </c>
      <c r="J266" s="13">
        <v>0</v>
      </c>
      <c r="K266" s="13">
        <v>0</v>
      </c>
      <c r="L266" s="13"/>
      <c r="M266" s="13"/>
      <c r="N266" s="13"/>
      <c r="O266" s="13"/>
    </row>
    <row r="267" spans="2:15" s="11" customFormat="1">
      <c r="B267" s="12" t="s">
        <v>49</v>
      </c>
      <c r="C267" s="13">
        <f>D267+E267</f>
        <v>16</v>
      </c>
      <c r="D267" s="13">
        <f t="shared" si="49"/>
        <v>11</v>
      </c>
      <c r="E267" s="13">
        <f t="shared" si="49"/>
        <v>5</v>
      </c>
      <c r="F267" s="13">
        <f>G267+H267</f>
        <v>16</v>
      </c>
      <c r="G267" s="13">
        <v>11</v>
      </c>
      <c r="H267" s="13">
        <v>5</v>
      </c>
      <c r="I267" s="13">
        <f>J267+K267</f>
        <v>0</v>
      </c>
      <c r="J267" s="13">
        <v>0</v>
      </c>
      <c r="K267" s="13">
        <v>0</v>
      </c>
      <c r="L267" s="13"/>
      <c r="M267" s="13"/>
      <c r="N267" s="13"/>
      <c r="O267" s="13"/>
    </row>
    <row r="268" spans="2:15" s="11" customFormat="1" ht="13.5" customHeight="1">
      <c r="B268" s="12" t="s">
        <v>53</v>
      </c>
      <c r="C268" s="13">
        <f>D268+E268</f>
        <v>24</v>
      </c>
      <c r="D268" s="13">
        <f t="shared" si="49"/>
        <v>0</v>
      </c>
      <c r="E268" s="13">
        <f t="shared" si="49"/>
        <v>24</v>
      </c>
      <c r="F268" s="13">
        <f>G268+H268</f>
        <v>24</v>
      </c>
      <c r="G268" s="13">
        <v>0</v>
      </c>
      <c r="H268" s="13">
        <v>24</v>
      </c>
      <c r="I268" s="13">
        <f>J268+K268</f>
        <v>0</v>
      </c>
      <c r="J268" s="13">
        <v>0</v>
      </c>
      <c r="K268" s="13">
        <v>0</v>
      </c>
      <c r="L268" s="13"/>
      <c r="M268" s="13"/>
      <c r="N268" s="13"/>
      <c r="O268" s="13"/>
    </row>
    <row r="269" spans="2:15" ht="4.5" customHeight="1" thickBot="1">
      <c r="B269" s="19"/>
      <c r="C269" s="20"/>
      <c r="D269" s="20"/>
      <c r="E269" s="20"/>
      <c r="F269" s="20"/>
      <c r="G269" s="20"/>
      <c r="H269" s="20"/>
      <c r="I269" s="20"/>
      <c r="J269" s="20"/>
      <c r="K269" s="20"/>
      <c r="L269" s="21"/>
      <c r="M269" s="21"/>
      <c r="N269" s="21"/>
      <c r="O269" s="21"/>
    </row>
    <row r="270" spans="2:15" ht="4.5" customHeight="1"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</row>
    <row r="271" spans="2:15" s="22" customFormat="1">
      <c r="B271" s="22" t="s">
        <v>76</v>
      </c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</row>
    <row r="272" spans="2:15">
      <c r="B272" s="24" t="s">
        <v>78</v>
      </c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</row>
  </sheetData>
  <mergeCells count="5">
    <mergeCell ref="B5:B7"/>
    <mergeCell ref="C5:K5"/>
    <mergeCell ref="C6:E6"/>
    <mergeCell ref="F6:H6"/>
    <mergeCell ref="I6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3.4.3_A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2019-08-19T12:07:09Z</dcterms:created>
  <dcterms:modified xsi:type="dcterms:W3CDTF">2019-08-22T13:14:31Z</dcterms:modified>
</cp:coreProperties>
</file>