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2.5_A_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K96" i="1" l="1"/>
  <c r="F96" i="1"/>
  <c r="E96" i="1"/>
  <c r="K95" i="1"/>
  <c r="G95" i="1"/>
  <c r="K94" i="1"/>
  <c r="G94" i="1"/>
  <c r="K93" i="1"/>
  <c r="G93" i="1"/>
  <c r="J92" i="1"/>
  <c r="I92" i="1"/>
  <c r="K92" i="1" s="1"/>
  <c r="F92" i="1"/>
  <c r="E92" i="1"/>
  <c r="G92" i="1" s="1"/>
  <c r="K90" i="1"/>
  <c r="G90" i="1"/>
  <c r="K89" i="1"/>
  <c r="G89" i="1"/>
  <c r="K88" i="1"/>
  <c r="G88" i="1"/>
  <c r="F88" i="1"/>
  <c r="K87" i="1"/>
  <c r="G87" i="1"/>
  <c r="K86" i="1"/>
  <c r="G86" i="1"/>
  <c r="J85" i="1"/>
  <c r="K85" i="1" s="1"/>
  <c r="I85" i="1"/>
  <c r="F85" i="1"/>
  <c r="G85" i="1" s="1"/>
  <c r="E85" i="1"/>
  <c r="K83" i="1"/>
  <c r="G83" i="1"/>
  <c r="K82" i="1"/>
  <c r="G82" i="1"/>
  <c r="K81" i="1"/>
  <c r="G81" i="1"/>
  <c r="K80" i="1"/>
  <c r="G80" i="1"/>
  <c r="K79" i="1"/>
  <c r="G79" i="1"/>
  <c r="K78" i="1"/>
  <c r="G78" i="1"/>
  <c r="J77" i="1"/>
  <c r="I77" i="1"/>
  <c r="F77" i="1"/>
  <c r="E77" i="1"/>
  <c r="K75" i="1"/>
  <c r="F75" i="1"/>
  <c r="E75" i="1"/>
  <c r="J74" i="1"/>
  <c r="I74" i="1"/>
  <c r="K74" i="1" s="1"/>
  <c r="F74" i="1"/>
  <c r="E74" i="1"/>
  <c r="K72" i="1"/>
  <c r="G72" i="1"/>
  <c r="K71" i="1"/>
  <c r="G71" i="1"/>
  <c r="K70" i="1"/>
  <c r="G70" i="1"/>
  <c r="K69" i="1"/>
  <c r="G69" i="1"/>
  <c r="K68" i="1"/>
  <c r="G68" i="1"/>
  <c r="K67" i="1"/>
  <c r="G67" i="1"/>
  <c r="K66" i="1"/>
  <c r="G66" i="1"/>
  <c r="K65" i="1"/>
  <c r="J64" i="1"/>
  <c r="I64" i="1"/>
  <c r="F64" i="1"/>
  <c r="E64" i="1"/>
  <c r="K62" i="1"/>
  <c r="G62" i="1"/>
  <c r="K61" i="1"/>
  <c r="G61" i="1"/>
  <c r="K60" i="1"/>
  <c r="G60" i="1"/>
  <c r="K59" i="1"/>
  <c r="G59" i="1"/>
  <c r="J58" i="1"/>
  <c r="I58" i="1"/>
  <c r="F58" i="1"/>
  <c r="E58" i="1"/>
  <c r="K56" i="1"/>
  <c r="G56" i="1"/>
  <c r="K55" i="1"/>
  <c r="G55" i="1"/>
  <c r="K54" i="1"/>
  <c r="G54" i="1"/>
  <c r="K53" i="1"/>
  <c r="G53" i="1"/>
  <c r="K52" i="1"/>
  <c r="G52" i="1"/>
  <c r="K51" i="1"/>
  <c r="G51" i="1"/>
  <c r="J50" i="1"/>
  <c r="I50" i="1"/>
  <c r="I49" i="1" s="1"/>
  <c r="E50" i="1"/>
  <c r="G50" i="1" s="1"/>
  <c r="F49" i="1"/>
  <c r="E49" i="1"/>
  <c r="G49" i="1" s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J38" i="1"/>
  <c r="I38" i="1"/>
  <c r="K38" i="1" s="1"/>
  <c r="F38" i="1"/>
  <c r="E38" i="1"/>
  <c r="G38" i="1" s="1"/>
  <c r="K36" i="1"/>
  <c r="G36" i="1"/>
  <c r="K35" i="1"/>
  <c r="G35" i="1"/>
  <c r="K34" i="1"/>
  <c r="G34" i="1"/>
  <c r="K33" i="1"/>
  <c r="G33" i="1"/>
  <c r="K32" i="1"/>
  <c r="G32" i="1"/>
  <c r="J31" i="1"/>
  <c r="I31" i="1"/>
  <c r="K31" i="1" s="1"/>
  <c r="F31" i="1"/>
  <c r="E31" i="1"/>
  <c r="G31" i="1" s="1"/>
  <c r="F29" i="1"/>
  <c r="H95" i="1" s="1"/>
  <c r="K27" i="1"/>
  <c r="G27" i="1"/>
  <c r="K26" i="1"/>
  <c r="G26" i="1"/>
  <c r="K25" i="1"/>
  <c r="G25" i="1"/>
  <c r="J24" i="1"/>
  <c r="I24" i="1"/>
  <c r="F24" i="1"/>
  <c r="E24" i="1"/>
  <c r="K22" i="1"/>
  <c r="G22" i="1"/>
  <c r="K21" i="1"/>
  <c r="G21" i="1"/>
  <c r="J20" i="1"/>
  <c r="G20" i="1"/>
  <c r="K19" i="1"/>
  <c r="G19" i="1"/>
  <c r="J18" i="1"/>
  <c r="I18" i="1"/>
  <c r="F18" i="1"/>
  <c r="E18" i="1"/>
  <c r="K16" i="1"/>
  <c r="G16" i="1"/>
  <c r="K15" i="1"/>
  <c r="G15" i="1"/>
  <c r="K14" i="1"/>
  <c r="G14" i="1"/>
  <c r="K13" i="1"/>
  <c r="G13" i="1"/>
  <c r="J12" i="1"/>
  <c r="I12" i="1"/>
  <c r="F12" i="1"/>
  <c r="E12" i="1"/>
  <c r="J10" i="1"/>
  <c r="L12" i="1" l="1"/>
  <c r="L18" i="1"/>
  <c r="L20" i="1"/>
  <c r="L24" i="1"/>
  <c r="H74" i="1"/>
  <c r="E10" i="1"/>
  <c r="I29" i="1"/>
  <c r="H38" i="1"/>
  <c r="G58" i="1"/>
  <c r="G64" i="1"/>
  <c r="G74" i="1"/>
  <c r="G77" i="1"/>
  <c r="H92" i="1"/>
  <c r="H18" i="1"/>
  <c r="H24" i="1"/>
  <c r="H75" i="1"/>
  <c r="F10" i="1"/>
  <c r="F98" i="1" s="1"/>
  <c r="I10" i="1"/>
  <c r="I98" i="1" s="1"/>
  <c r="E29" i="1"/>
  <c r="H31" i="1"/>
  <c r="H49" i="1"/>
  <c r="K58" i="1"/>
  <c r="K64" i="1"/>
  <c r="G75" i="1"/>
  <c r="K77" i="1"/>
  <c r="H96" i="1"/>
  <c r="H13" i="1"/>
  <c r="H14" i="1"/>
  <c r="H15" i="1"/>
  <c r="H16" i="1"/>
  <c r="H19" i="1"/>
  <c r="H20" i="1"/>
  <c r="H51" i="1"/>
  <c r="H52" i="1"/>
  <c r="H53" i="1"/>
  <c r="H54" i="1"/>
  <c r="H55" i="1"/>
  <c r="H56" i="1"/>
  <c r="H59" i="1"/>
  <c r="H60" i="1"/>
  <c r="H61" i="1"/>
  <c r="H62" i="1"/>
  <c r="H85" i="1"/>
  <c r="G96" i="1"/>
  <c r="G10" i="1"/>
  <c r="K10" i="1"/>
  <c r="G12" i="1"/>
  <c r="K12" i="1"/>
  <c r="G18" i="1"/>
  <c r="K18" i="1"/>
  <c r="H21" i="1"/>
  <c r="H22" i="1"/>
  <c r="H25" i="1"/>
  <c r="H26" i="1"/>
  <c r="H27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J49" i="1"/>
  <c r="K50" i="1"/>
  <c r="H70" i="1"/>
  <c r="H71" i="1"/>
  <c r="H72" i="1"/>
  <c r="H77" i="1"/>
  <c r="L13" i="1"/>
  <c r="L14" i="1"/>
  <c r="L15" i="1"/>
  <c r="L16" i="1"/>
  <c r="L19" i="1"/>
  <c r="K20" i="1"/>
  <c r="G24" i="1"/>
  <c r="K24" i="1"/>
  <c r="G29" i="1"/>
  <c r="H50" i="1"/>
  <c r="H58" i="1"/>
  <c r="H29" i="1" s="1"/>
  <c r="H64" i="1"/>
  <c r="H66" i="1"/>
  <c r="H67" i="1"/>
  <c r="H68" i="1"/>
  <c r="H69" i="1"/>
  <c r="H86" i="1"/>
  <c r="H87" i="1"/>
  <c r="L21" i="1"/>
  <c r="L22" i="1"/>
  <c r="L25" i="1"/>
  <c r="L26" i="1"/>
  <c r="L27" i="1"/>
  <c r="H78" i="1"/>
  <c r="H79" i="1"/>
  <c r="H80" i="1"/>
  <c r="H81" i="1"/>
  <c r="H82" i="1"/>
  <c r="H83" i="1"/>
  <c r="H88" i="1"/>
  <c r="H89" i="1"/>
  <c r="H90" i="1"/>
  <c r="H93" i="1"/>
  <c r="H94" i="1"/>
  <c r="H12" i="1" l="1"/>
  <c r="H10" i="1" s="1"/>
  <c r="E98" i="1"/>
  <c r="L10" i="1"/>
  <c r="K49" i="1"/>
  <c r="J29" i="1"/>
  <c r="L96" i="1" l="1"/>
  <c r="L72" i="1"/>
  <c r="L71" i="1"/>
  <c r="L70" i="1"/>
  <c r="L47" i="1"/>
  <c r="L46" i="1"/>
  <c r="L45" i="1"/>
  <c r="L44" i="1"/>
  <c r="L43" i="1"/>
  <c r="L42" i="1"/>
  <c r="L41" i="1"/>
  <c r="L40" i="1"/>
  <c r="L39" i="1"/>
  <c r="L36" i="1"/>
  <c r="L35" i="1"/>
  <c r="L34" i="1"/>
  <c r="L33" i="1"/>
  <c r="L32" i="1"/>
  <c r="L64" i="1"/>
  <c r="L62" i="1"/>
  <c r="L61" i="1"/>
  <c r="L60" i="1"/>
  <c r="L59" i="1"/>
  <c r="L58" i="1"/>
  <c r="L56" i="1"/>
  <c r="L55" i="1"/>
  <c r="L54" i="1"/>
  <c r="L53" i="1"/>
  <c r="L52" i="1"/>
  <c r="L51" i="1"/>
  <c r="K29" i="1"/>
  <c r="L95" i="1"/>
  <c r="L94" i="1"/>
  <c r="L93" i="1"/>
  <c r="L90" i="1"/>
  <c r="L89" i="1"/>
  <c r="L88" i="1"/>
  <c r="L82" i="1"/>
  <c r="L81" i="1"/>
  <c r="L80" i="1"/>
  <c r="L79" i="1"/>
  <c r="L78" i="1"/>
  <c r="L77" i="1"/>
  <c r="L75" i="1"/>
  <c r="L87" i="1"/>
  <c r="L86" i="1"/>
  <c r="L68" i="1"/>
  <c r="L67" i="1"/>
  <c r="L66" i="1"/>
  <c r="L65" i="1"/>
  <c r="J98" i="1"/>
  <c r="L50" i="1"/>
  <c r="L85" i="1"/>
  <c r="L31" i="1"/>
  <c r="L74" i="1"/>
  <c r="L92" i="1"/>
  <c r="L38" i="1"/>
  <c r="L49" i="1"/>
  <c r="L29" i="1" l="1"/>
</calcChain>
</file>

<file path=xl/sharedStrings.xml><?xml version="1.0" encoding="utf-8"?>
<sst xmlns="http://schemas.openxmlformats.org/spreadsheetml/2006/main" count="100" uniqueCount="96">
  <si>
    <t>CUADRO 7.2.5. EJECUCIÓN PRESUPUESTARIA (en millones de Guaraníes) DE LAS EMPRESAS PÚBLICAS, SEGÚN CONCEPTO. PERIODO 2016-2017</t>
  </si>
  <si>
    <t>CONCEPTO</t>
  </si>
  <si>
    <t>EJECUCIÓN PRESUPUESTARIA 2016</t>
  </si>
  <si>
    <t>EJECUCIÓN PRESUPUESTARIA 2017</t>
  </si>
  <si>
    <t>(1)</t>
  </si>
  <si>
    <t>(2)</t>
  </si>
  <si>
    <t>(3)</t>
  </si>
  <si>
    <t>(4)</t>
  </si>
  <si>
    <t>(5)</t>
  </si>
  <si>
    <t>(6)</t>
  </si>
  <si>
    <t>(7)</t>
  </si>
  <si>
    <t>(8)</t>
  </si>
  <si>
    <t>PRESUPUESTO AJUSTADO</t>
  </si>
  <si>
    <t>EJECUCIÓN ACUMULADA</t>
  </si>
  <si>
    <t>% EJECUCIÓN (2)/(1)</t>
  </si>
  <si>
    <t>% PARTICIPACIÓN (2)</t>
  </si>
  <si>
    <t>% EJECUCIÓN (6)/(5)</t>
  </si>
  <si>
    <t>% PARTICIPACIÓN (6)</t>
  </si>
  <si>
    <t>INGRESO TOTAL</t>
  </si>
  <si>
    <t>INGRESOS CORRIENTES</t>
  </si>
  <si>
    <t>Ingresos no tributarios</t>
  </si>
  <si>
    <t>Rentas de la propiedad</t>
  </si>
  <si>
    <t>Ingresos de Operación (sector empresarial y financiero)</t>
  </si>
  <si>
    <t>Otros recursos corrientes</t>
  </si>
  <si>
    <t>INGRESOS DE CAPITAL</t>
  </si>
  <si>
    <t>Venta de activos</t>
  </si>
  <si>
    <t>Donaciones de capital</t>
  </si>
  <si>
    <t>Disminución de la inversión financiera</t>
  </si>
  <si>
    <t>Otros recursos de capital</t>
  </si>
  <si>
    <t>RECURSOS DE FINANCIAMIENTO</t>
  </si>
  <si>
    <t>Endeudamiento externo</t>
  </si>
  <si>
    <t>Recuperación de préstamos</t>
  </si>
  <si>
    <t>Saldo inicial de caja</t>
  </si>
  <si>
    <t>GASTO TOTAL OBLIGADO</t>
  </si>
  <si>
    <t>SERVICIOS PERSONALES</t>
  </si>
  <si>
    <t>Remuneraciones básicas</t>
  </si>
  <si>
    <t>Remuneraciones temporales</t>
  </si>
  <si>
    <t>Asignaciones complementarias</t>
  </si>
  <si>
    <t>Personal Contratado</t>
  </si>
  <si>
    <t>Otros gastos de personal</t>
  </si>
  <si>
    <t>SERVICIOS NO PERSONALES</t>
  </si>
  <si>
    <t>Servicios básicos</t>
  </si>
  <si>
    <t>Transporte y almacenaje</t>
  </si>
  <si>
    <t>Pasajes y viáticos</t>
  </si>
  <si>
    <t>Gastos por servicios de aseo, mantenimiento y reparación</t>
  </si>
  <si>
    <t>Alquileres y derechos</t>
  </si>
  <si>
    <t>Servicios técnicos y profesionales</t>
  </si>
  <si>
    <t>Servicio social</t>
  </si>
  <si>
    <t>Otros servicios en general</t>
  </si>
  <si>
    <t>Servicios de capacitación y adiestramiento</t>
  </si>
  <si>
    <t>BIENES DE CONSUMO E INSUMOS</t>
  </si>
  <si>
    <t>Productos alimenticios</t>
  </si>
  <si>
    <t>Textiles y vestuarios</t>
  </si>
  <si>
    <t>Productos de papel, cartón e impresos</t>
  </si>
  <si>
    <t>Bienes de consumo de oficina e insumos</t>
  </si>
  <si>
    <t>Productos e instrumentales químicos y medicinales</t>
  </si>
  <si>
    <t>Combustibles y lubricantes</t>
  </si>
  <si>
    <t>Otros bienes de consumo</t>
  </si>
  <si>
    <t>BIENES DE CAMBIO</t>
  </si>
  <si>
    <t>Bienes e insumos del sector agropecuario y forestal</t>
  </si>
  <si>
    <t>Minerales</t>
  </si>
  <si>
    <t>Energía y combustibles</t>
  </si>
  <si>
    <t>Otras materias primas y productos semielaborados</t>
  </si>
  <si>
    <t>INVERSIÓN FÍSICA</t>
  </si>
  <si>
    <t>Adquisición de inmuebles</t>
  </si>
  <si>
    <t>-</t>
  </si>
  <si>
    <t>Construcciones</t>
  </si>
  <si>
    <t xml:space="preserve">Adquisición de maquinarias, equipos y herramientas mayores </t>
  </si>
  <si>
    <t>Adquisición de equipos de oficina y computación</t>
  </si>
  <si>
    <t>Adquisición de equipo militar y de seguridad</t>
  </si>
  <si>
    <t>Adquisición de activos intangibles</t>
  </si>
  <si>
    <t>Estudios de proyectos de inversión</t>
  </si>
  <si>
    <t>Otros gastos de inversión y reparaciones mayores</t>
  </si>
  <si>
    <t>INVERSIÓN FINANCIERA</t>
  </si>
  <si>
    <t>Préstamos al sector privado</t>
  </si>
  <si>
    <t>SERVICIO DE LA DEUDA PÚBLICA</t>
  </si>
  <si>
    <t>Intereses de la deuda pública interna</t>
  </si>
  <si>
    <t>Intereses de la deuda pública externa</t>
  </si>
  <si>
    <t>Amortización de la deuda pública interna</t>
  </si>
  <si>
    <t>Amortización de la deuda pública externa</t>
  </si>
  <si>
    <t>Comisiones</t>
  </si>
  <si>
    <t>Otros gastos del servicio de la deuda pública</t>
  </si>
  <si>
    <t>TRANSFERENCIAS</t>
  </si>
  <si>
    <t>Transferencias corrientes al sector público</t>
  </si>
  <si>
    <t>Otras transferencias corrientes al sector público o privado</t>
  </si>
  <si>
    <t>Transferencias corrientes al sector privado</t>
  </si>
  <si>
    <t>Transferencias corrientes al sector externo</t>
  </si>
  <si>
    <t>Transferencias de capital al sector externo</t>
  </si>
  <si>
    <t>OTROS GASTOS</t>
  </si>
  <si>
    <t xml:space="preserve">Pago de impuestos, tasas, gastos judiciales y otros </t>
  </si>
  <si>
    <t>Devolución de impuestos y otros ingresos no tributarios</t>
  </si>
  <si>
    <t>Deudas pendientes de pago de gastos corrientes de ejercicios anteriores</t>
  </si>
  <si>
    <t>Deudas pendientes de pago de gastos de capital de ejercicios anteriores</t>
  </si>
  <si>
    <t>SUPERÁVIT O DÉFICIT GLOBAL</t>
  </si>
  <si>
    <t>Nota: El valor 0,0 representa menos de la mitad de unidad empleada.</t>
  </si>
  <si>
    <t>FUENTE: Subsecretaría de Estado de Economía. Dirección de Política Macro-Fiscal. Ministerio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</si>
</sst>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###,###.0;;&quot;-&quot;"/>
    <numFmt numFmtId="166" formatCode="#,##0.0"/>
    <numFmt numFmtId="167" formatCode="0.0"/>
    <numFmt numFmtId="168" formatCode="#,##0;\(#,##0\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24" fillId="0" borderId="0" applyNumberFormat="0" applyFill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17" fillId="12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17" fillId="16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17" fillId="20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169" fontId="17" fillId="2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169" fontId="17" fillId="28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169" fontId="17" fillId="32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169" fontId="6" fillId="2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169" fontId="11" fillId="6" borderId="4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29" fillId="47" borderId="23" applyNumberFormat="0" applyAlignment="0" applyProtection="0"/>
    <xf numFmtId="169" fontId="29" fillId="47" borderId="23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169" fontId="13" fillId="7" borderId="7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0" fillId="48" borderId="24" applyNumberFormat="0" applyAlignment="0" applyProtection="0"/>
    <xf numFmtId="169" fontId="30" fillId="48" borderId="24" applyNumberFormat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169" fontId="12" fillId="0" borderId="6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0" fontId="31" fillId="0" borderId="25" applyNumberFormat="0" applyFill="0" applyAlignment="0" applyProtection="0"/>
    <xf numFmtId="169" fontId="31" fillId="0" borderId="25" applyNumberFormat="0" applyFill="0" applyAlignment="0" applyProtection="0"/>
    <xf numFmtId="170" fontId="1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169" fontId="17" fillId="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169" fontId="17" fillId="13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169" fontId="17" fillId="17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169" fontId="17" fillId="21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169" fontId="17" fillId="2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169" fontId="17" fillId="29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169" fontId="9" fillId="5" borderId="4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27" fillId="38" borderId="23" applyNumberFormat="0" applyAlignment="0" applyProtection="0"/>
    <xf numFmtId="169" fontId="27" fillId="38" borderId="23" applyNumberFormat="0" applyAlignment="0" applyProtection="0"/>
    <xf numFmtId="0" fontId="1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NumberFormat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ont="0" applyFill="0" applyBorder="0" applyAlignment="0" applyProtection="0"/>
    <xf numFmtId="0" fontId="33" fillId="53" borderId="0" applyNumberFormat="0" applyFont="0" applyBorder="0" applyProtection="0"/>
    <xf numFmtId="177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169" fontId="7" fillId="3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178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18" fillId="0" borderId="0" applyFill="0" applyBorder="0" applyAlignment="0" applyProtection="0"/>
    <xf numFmtId="41" fontId="20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1" fontId="40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0" fillId="0" borderId="0" applyFont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4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0" fillId="0" borderId="0" applyFont="0" applyFill="0" applyBorder="0" applyAlignment="0" applyProtection="0"/>
    <xf numFmtId="19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6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4" fontId="18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8" fillId="0" borderId="0" applyFill="0" applyBorder="0" applyAlignment="0" applyProtection="0"/>
    <xf numFmtId="182" fontId="1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2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4" fontId="18" fillId="0" borderId="0" applyFill="0" applyBorder="0" applyAlignment="0" applyProtection="0"/>
    <xf numFmtId="192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0" fontId="43" fillId="0" borderId="0" applyNumberFormat="0" applyBorder="0" applyProtection="0"/>
    <xf numFmtId="19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0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169" fontId="8" fillId="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9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2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25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9" fontId="25" fillId="0" borderId="0"/>
    <xf numFmtId="0" fontId="20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9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169" fontId="25" fillId="8" borderId="8" applyNumberFormat="0" applyFont="0" applyAlignment="0" applyProtection="0"/>
    <xf numFmtId="169" fontId="25" fillId="8" borderId="8" applyNumberFormat="0" applyFont="0" applyAlignment="0" applyProtection="0"/>
    <xf numFmtId="169" fontId="25" fillId="8" borderId="8" applyNumberFormat="0" applyFont="0" applyAlignment="0" applyProtection="0"/>
    <xf numFmtId="169" fontId="18" fillId="55" borderId="26" applyNumberFormat="0" applyFont="0" applyAlignment="0" applyProtection="0"/>
    <xf numFmtId="169" fontId="18" fillId="55" borderId="26" applyNumberFormat="0" applyFont="0" applyAlignment="0" applyProtection="0"/>
    <xf numFmtId="169" fontId="18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0" fontId="25" fillId="55" borderId="26" applyNumberFormat="0" applyFont="0" applyAlignment="0" applyProtection="0"/>
    <xf numFmtId="169" fontId="25" fillId="55" borderId="2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169" fontId="10" fillId="6" borderId="5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51" fillId="47" borderId="27" applyNumberFormat="0" applyAlignment="0" applyProtection="0"/>
    <xf numFmtId="169" fontId="51" fillId="4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169" fontId="3" fillId="0" borderId="1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5" fillId="0" borderId="28" applyNumberFormat="0" applyFill="0" applyAlignment="0" applyProtection="0"/>
    <xf numFmtId="169" fontId="55" fillId="0" borderId="28" applyNumberFormat="0" applyFill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169" fontId="4" fillId="0" borderId="2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7" fillId="0" borderId="29" applyNumberFormat="0" applyFill="0" applyAlignment="0" applyProtection="0"/>
    <xf numFmtId="169" fontId="57" fillId="0" borderId="29" applyNumberFormat="0" applyFill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169" fontId="5" fillId="0" borderId="3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32" fillId="0" borderId="30" applyNumberFormat="0" applyFill="0" applyAlignment="0" applyProtection="0"/>
    <xf numFmtId="169" fontId="32" fillId="0" borderId="30" applyNumberFormat="0" applyFill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169" fontId="16" fillId="0" borderId="9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  <xf numFmtId="0" fontId="58" fillId="0" borderId="31" applyNumberFormat="0" applyFill="0" applyAlignment="0" applyProtection="0"/>
    <xf numFmtId="169" fontId="58" fillId="0" borderId="31" applyNumberFormat="0" applyFill="0" applyAlignment="0" applyProtection="0"/>
  </cellStyleXfs>
  <cellXfs count="58">
    <xf numFmtId="0" fontId="0" fillId="0" borderId="0" xfId="0"/>
    <xf numFmtId="0" fontId="18" fillId="0" borderId="0" xfId="1" applyFont="1" applyFill="1"/>
    <xf numFmtId="0" fontId="19" fillId="0" borderId="0" xfId="0" applyFont="1" applyFill="1"/>
    <xf numFmtId="43" fontId="20" fillId="0" borderId="0" xfId="2" applyNumberFormat="1" applyFont="1" applyFill="1"/>
    <xf numFmtId="0" fontId="18" fillId="0" borderId="0" xfId="3" applyFont="1" applyFill="1"/>
    <xf numFmtId="0" fontId="20" fillId="0" borderId="0" xfId="4" applyFont="1" applyFill="1" applyAlignment="1" applyProtection="1">
      <alignment horizontal="left"/>
    </xf>
    <xf numFmtId="0" fontId="20" fillId="0" borderId="0" xfId="0" applyFont="1" applyFill="1"/>
    <xf numFmtId="0" fontId="20" fillId="0" borderId="18" xfId="4" applyFont="1" applyFill="1" applyBorder="1" applyAlignment="1">
      <alignment horizontal="center" vertical="center" wrapText="1"/>
    </xf>
    <xf numFmtId="0" fontId="20" fillId="0" borderId="12" xfId="4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/>
    </xf>
    <xf numFmtId="0" fontId="22" fillId="0" borderId="0" xfId="4" applyFont="1" applyFill="1"/>
    <xf numFmtId="164" fontId="22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3" fontId="22" fillId="0" borderId="0" xfId="4" applyNumberFormat="1" applyFont="1" applyFill="1" applyAlignment="1">
      <alignment horizontal="right"/>
    </xf>
    <xf numFmtId="166" fontId="22" fillId="0" borderId="0" xfId="4" applyNumberFormat="1" applyFont="1" applyFill="1" applyAlignment="1">
      <alignment horizontal="right"/>
    </xf>
    <xf numFmtId="167" fontId="22" fillId="0" borderId="0" xfId="0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3" fontId="20" fillId="0" borderId="0" xfId="4" applyNumberFormat="1" applyFont="1" applyFill="1" applyAlignment="1">
      <alignment horizontal="right"/>
    </xf>
    <xf numFmtId="166" fontId="20" fillId="0" borderId="0" xfId="4" applyNumberFormat="1" applyFont="1" applyFill="1" applyAlignment="1">
      <alignment horizontal="right"/>
    </xf>
    <xf numFmtId="3" fontId="18" fillId="0" borderId="0" xfId="1" applyNumberFormat="1" applyFont="1" applyFill="1"/>
    <xf numFmtId="0" fontId="23" fillId="0" borderId="0" xfId="0" applyFont="1" applyFill="1"/>
    <xf numFmtId="0" fontId="21" fillId="0" borderId="0" xfId="3" applyFont="1" applyFill="1"/>
    <xf numFmtId="0" fontId="21" fillId="0" borderId="0" xfId="1" applyFont="1" applyFill="1"/>
    <xf numFmtId="0" fontId="20" fillId="0" borderId="0" xfId="4" applyFont="1" applyFill="1" applyAlignment="1" applyProtection="1">
      <alignment horizontal="left" indent="4"/>
    </xf>
    <xf numFmtId="0" fontId="20" fillId="0" borderId="0" xfId="4" applyFont="1" applyFill="1"/>
    <xf numFmtId="167" fontId="20" fillId="0" borderId="0" xfId="0" applyNumberFormat="1" applyFont="1" applyFill="1" applyAlignment="1">
      <alignment horizontal="right"/>
    </xf>
    <xf numFmtId="168" fontId="20" fillId="0" borderId="0" xfId="4" applyNumberFormat="1" applyFont="1" applyFill="1"/>
    <xf numFmtId="168" fontId="20" fillId="0" borderId="0" xfId="5" applyNumberFormat="1" applyFont="1" applyFill="1"/>
    <xf numFmtId="0" fontId="18" fillId="0" borderId="22" xfId="1" applyFont="1" applyFill="1" applyBorder="1"/>
    <xf numFmtId="3" fontId="20" fillId="0" borderId="0" xfId="4" applyNumberFormat="1" applyFont="1" applyFill="1"/>
    <xf numFmtId="0" fontId="20" fillId="0" borderId="0" xfId="4" applyFont="1" applyFill="1" applyAlignment="1">
      <alignment horizontal="center"/>
    </xf>
    <xf numFmtId="0" fontId="22" fillId="56" borderId="0" xfId="4" applyFont="1" applyFill="1"/>
    <xf numFmtId="0" fontId="18" fillId="56" borderId="0" xfId="3" applyFont="1" applyFill="1"/>
    <xf numFmtId="164" fontId="22" fillId="56" borderId="0" xfId="0" applyNumberFormat="1" applyFont="1" applyFill="1" applyAlignment="1">
      <alignment horizontal="right"/>
    </xf>
    <xf numFmtId="165" fontId="22" fillId="56" borderId="0" xfId="0" applyNumberFormat="1" applyFont="1" applyFill="1" applyAlignment="1">
      <alignment horizontal="right"/>
    </xf>
    <xf numFmtId="3" fontId="22" fillId="56" borderId="0" xfId="4" applyNumberFormat="1" applyFont="1" applyFill="1" applyAlignment="1">
      <alignment horizontal="right"/>
    </xf>
    <xf numFmtId="166" fontId="22" fillId="56" borderId="0" xfId="4" applyNumberFormat="1" applyFont="1" applyFill="1" applyAlignment="1">
      <alignment horizontal="right"/>
    </xf>
    <xf numFmtId="167" fontId="22" fillId="56" borderId="0" xfId="0" applyNumberFormat="1" applyFont="1" applyFill="1" applyAlignment="1">
      <alignment horizontal="right"/>
    </xf>
    <xf numFmtId="0" fontId="20" fillId="0" borderId="10" xfId="4" applyFont="1" applyFill="1" applyBorder="1" applyAlignment="1">
      <alignment horizontal="center" vertical="center"/>
    </xf>
    <xf numFmtId="0" fontId="20" fillId="0" borderId="11" xfId="4" applyFont="1" applyFill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/>
    </xf>
    <xf numFmtId="0" fontId="20" fillId="0" borderId="13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14" xfId="4" applyFont="1" applyFill="1" applyBorder="1" applyAlignment="1">
      <alignment horizontal="center" vertical="center"/>
    </xf>
    <xf numFmtId="0" fontId="20" fillId="0" borderId="15" xfId="4" applyFont="1" applyFill="1" applyBorder="1" applyAlignment="1">
      <alignment horizontal="center" vertical="center"/>
    </xf>
    <xf numFmtId="0" fontId="20" fillId="0" borderId="16" xfId="4" applyFont="1" applyFill="1" applyBorder="1" applyAlignment="1">
      <alignment horizontal="center" vertical="center"/>
    </xf>
    <xf numFmtId="0" fontId="20" fillId="0" borderId="17" xfId="4" applyFont="1" applyFill="1" applyBorder="1" applyAlignment="1">
      <alignment horizontal="center" vertical="center"/>
    </xf>
    <xf numFmtId="0" fontId="20" fillId="0" borderId="10" xfId="4" applyFont="1" applyFill="1" applyBorder="1" applyAlignment="1">
      <alignment horizontal="center" vertical="center" wrapText="1"/>
    </xf>
    <xf numFmtId="0" fontId="20" fillId="0" borderId="11" xfId="4" applyFont="1" applyFill="1" applyBorder="1" applyAlignment="1">
      <alignment horizontal="center" vertical="center" wrapText="1"/>
    </xf>
    <xf numFmtId="0" fontId="20" fillId="0" borderId="12" xfId="4" applyFont="1" applyFill="1" applyBorder="1" applyAlignment="1">
      <alignment horizontal="center" vertical="center" wrapText="1"/>
    </xf>
    <xf numFmtId="0" fontId="20" fillId="0" borderId="15" xfId="4" applyFont="1" applyFill="1" applyBorder="1" applyAlignment="1">
      <alignment horizontal="center" vertical="center" wrapText="1"/>
    </xf>
    <xf numFmtId="0" fontId="20" fillId="0" borderId="16" xfId="4" applyFont="1" applyFill="1" applyBorder="1" applyAlignment="1">
      <alignment horizontal="center" vertical="center" wrapText="1"/>
    </xf>
    <xf numFmtId="0" fontId="20" fillId="0" borderId="17" xfId="4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/>
    </xf>
    <xf numFmtId="0" fontId="20" fillId="0" borderId="19" xfId="4" applyFont="1" applyFill="1" applyBorder="1" applyAlignment="1">
      <alignment horizontal="center" vertical="center" wrapText="1"/>
    </xf>
    <xf numFmtId="0" fontId="18" fillId="0" borderId="21" xfId="4" applyFont="1" applyFill="1" applyBorder="1" applyAlignment="1">
      <alignment horizontal="center" vertical="center" wrapText="1"/>
    </xf>
    <xf numFmtId="0" fontId="20" fillId="0" borderId="20" xfId="4" applyFont="1" applyFill="1" applyBorder="1" applyAlignment="1">
      <alignment horizontal="center" vertical="center" wrapText="1"/>
    </xf>
  </cellXfs>
  <cellStyles count="42767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4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2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1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rmal_Libro1" xfId="5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P103"/>
  <sheetViews>
    <sheetView showGridLines="0" tabSelected="1" zoomScale="80" zoomScaleNormal="80" workbookViewId="0"/>
  </sheetViews>
  <sheetFormatPr baseColWidth="10" defaultRowHeight="15"/>
  <cols>
    <col min="1" max="1" width="3.7109375" style="2" customWidth="1"/>
    <col min="2" max="2" width="2.7109375" style="1" customWidth="1"/>
    <col min="3" max="3" width="1.85546875" style="1" customWidth="1"/>
    <col min="4" max="4" width="62.5703125" style="1" customWidth="1"/>
    <col min="5" max="5" width="16.42578125" style="1" customWidth="1"/>
    <col min="6" max="6" width="15.7109375" style="1" customWidth="1"/>
    <col min="7" max="7" width="13.42578125" style="1" customWidth="1"/>
    <col min="8" max="8" width="17.140625" style="1" customWidth="1"/>
    <col min="9" max="9" width="16.42578125" style="1" customWidth="1"/>
    <col min="10" max="10" width="15.42578125" style="1" customWidth="1"/>
    <col min="11" max="11" width="13.42578125" style="1" customWidth="1"/>
    <col min="12" max="12" width="17.140625" style="1" customWidth="1"/>
    <col min="13" max="16384" width="11.42578125" style="1"/>
  </cols>
  <sheetData>
    <row r="2" spans="1:16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1:16" ht="5.0999999999999996" customHeight="1">
      <c r="B3" s="4"/>
      <c r="C3" s="4"/>
      <c r="D3" s="4"/>
      <c r="E3" s="5"/>
      <c r="F3" s="4"/>
      <c r="G3" s="4"/>
      <c r="H3" s="4"/>
      <c r="I3" s="4"/>
      <c r="J3" s="4"/>
      <c r="K3" s="4"/>
    </row>
    <row r="4" spans="1:16" ht="15" customHeight="1">
      <c r="A4" s="6"/>
      <c r="B4" s="39" t="s">
        <v>1</v>
      </c>
      <c r="C4" s="40"/>
      <c r="D4" s="41"/>
      <c r="E4" s="48" t="s">
        <v>2</v>
      </c>
      <c r="F4" s="49"/>
      <c r="G4" s="49"/>
      <c r="H4" s="50"/>
      <c r="I4" s="48" t="s">
        <v>3</v>
      </c>
      <c r="J4" s="49"/>
      <c r="K4" s="49"/>
      <c r="L4" s="50"/>
      <c r="N4" s="54"/>
      <c r="O4" s="54"/>
      <c r="P4" s="54"/>
    </row>
    <row r="5" spans="1:16" ht="12" customHeight="1">
      <c r="B5" s="42"/>
      <c r="C5" s="43"/>
      <c r="D5" s="44"/>
      <c r="E5" s="51"/>
      <c r="F5" s="52"/>
      <c r="G5" s="52"/>
      <c r="H5" s="53"/>
      <c r="I5" s="51"/>
      <c r="J5" s="52"/>
      <c r="K5" s="52"/>
      <c r="L5" s="53"/>
      <c r="N5" s="54"/>
      <c r="O5" s="54"/>
      <c r="P5" s="54"/>
    </row>
    <row r="6" spans="1:16" ht="15" customHeight="1">
      <c r="B6" s="42"/>
      <c r="C6" s="43"/>
      <c r="D6" s="44"/>
      <c r="E6" s="7" t="s">
        <v>4</v>
      </c>
      <c r="F6" s="7" t="s">
        <v>5</v>
      </c>
      <c r="G6" s="7" t="s">
        <v>6</v>
      </c>
      <c r="H6" s="8" t="s">
        <v>7</v>
      </c>
      <c r="I6" s="7" t="s">
        <v>8</v>
      </c>
      <c r="J6" s="7" t="s">
        <v>9</v>
      </c>
      <c r="K6" s="7" t="s">
        <v>10</v>
      </c>
      <c r="L6" s="8" t="s">
        <v>11</v>
      </c>
      <c r="N6" s="9"/>
      <c r="O6" s="9"/>
      <c r="P6" s="9"/>
    </row>
    <row r="7" spans="1:16" ht="21" customHeight="1">
      <c r="B7" s="42"/>
      <c r="C7" s="43"/>
      <c r="D7" s="44"/>
      <c r="E7" s="55" t="s">
        <v>12</v>
      </c>
      <c r="F7" s="55" t="s">
        <v>13</v>
      </c>
      <c r="G7" s="57" t="s">
        <v>14</v>
      </c>
      <c r="H7" s="57" t="s">
        <v>15</v>
      </c>
      <c r="I7" s="55" t="s">
        <v>12</v>
      </c>
      <c r="J7" s="55" t="s">
        <v>13</v>
      </c>
      <c r="K7" s="55" t="s">
        <v>16</v>
      </c>
      <c r="L7" s="55" t="s">
        <v>17</v>
      </c>
    </row>
    <row r="8" spans="1:16" ht="21" customHeight="1">
      <c r="B8" s="45"/>
      <c r="C8" s="46"/>
      <c r="D8" s="47"/>
      <c r="E8" s="56"/>
      <c r="F8" s="56"/>
      <c r="G8" s="55"/>
      <c r="H8" s="55"/>
      <c r="I8" s="56"/>
      <c r="J8" s="56"/>
      <c r="K8" s="56"/>
      <c r="L8" s="56"/>
    </row>
    <row r="9" spans="1:16" ht="5.0999999999999996" customHeight="1"/>
    <row r="10" spans="1:16">
      <c r="B10" s="32" t="s">
        <v>18</v>
      </c>
      <c r="C10" s="33"/>
      <c r="D10" s="32"/>
      <c r="E10" s="34">
        <f>SUM(E12,E18,E24)</f>
        <v>13622369.603901003</v>
      </c>
      <c r="F10" s="34">
        <f>SUM(F12,F18,F24)</f>
        <v>8706143.1665939987</v>
      </c>
      <c r="G10" s="35">
        <f>IFERROR((F10/E10)*100,0)</f>
        <v>63.910636840310389</v>
      </c>
      <c r="H10" s="35">
        <f>SUM(H12,H18,H24)</f>
        <v>100</v>
      </c>
      <c r="I10" s="36">
        <f>SUM(I12,I18,I24)</f>
        <v>13786966.398275003</v>
      </c>
      <c r="J10" s="36">
        <f>SUM(J12,J18,J24)</f>
        <v>10326033.058254002</v>
      </c>
      <c r="K10" s="37">
        <f>IFERROR((J10/I10)*100,0)</f>
        <v>74.897064081812616</v>
      </c>
      <c r="L10" s="38">
        <f>L12+L18+L24</f>
        <v>100</v>
      </c>
    </row>
    <row r="11" spans="1:16">
      <c r="B11" s="4"/>
      <c r="C11" s="4"/>
      <c r="D11" s="4"/>
      <c r="E11" s="16"/>
      <c r="F11" s="16"/>
      <c r="G11" s="17"/>
      <c r="H11" s="17"/>
      <c r="I11" s="18"/>
      <c r="J11" s="18"/>
      <c r="K11" s="19"/>
      <c r="L11" s="20"/>
    </row>
    <row r="12" spans="1:16" s="23" customFormat="1">
      <c r="A12" s="21"/>
      <c r="B12" s="10" t="s">
        <v>19</v>
      </c>
      <c r="C12" s="22"/>
      <c r="D12" s="22"/>
      <c r="E12" s="11">
        <f>SUM(E13:E16)</f>
        <v>11791581.335236002</v>
      </c>
      <c r="F12" s="11">
        <f>SUM(F13:F16)</f>
        <v>7614322.2072669994</v>
      </c>
      <c r="G12" s="12">
        <f>IFERROR((F12/E12)*100,0)</f>
        <v>64.574224531815972</v>
      </c>
      <c r="H12" s="12">
        <f>+F12/$F$10*100</f>
        <v>87.459189006719043</v>
      </c>
      <c r="I12" s="13">
        <f>SUM(I13:I16)</f>
        <v>11943364.795578001</v>
      </c>
      <c r="J12" s="13">
        <f>SUM(J13:J16)</f>
        <v>8838564.5089250021</v>
      </c>
      <c r="K12" s="14">
        <f t="shared" ref="K12:K22" si="0">IFERROR((J12/I12)*100,0)</f>
        <v>74.003973421271169</v>
      </c>
      <c r="L12" s="15">
        <f>+J12/$J$10*100</f>
        <v>85.594966228197293</v>
      </c>
    </row>
    <row r="13" spans="1:16">
      <c r="B13" s="24" t="s">
        <v>20</v>
      </c>
      <c r="C13" s="25"/>
      <c r="D13" s="4"/>
      <c r="E13" s="16">
        <v>137859.23409899999</v>
      </c>
      <c r="F13" s="16">
        <v>114222.76936000001</v>
      </c>
      <c r="G13" s="17">
        <f>IFERROR((F13/E13)*100,0)</f>
        <v>82.854637998332365</v>
      </c>
      <c r="H13" s="26">
        <f>+F13/$F$10*100</f>
        <v>1.3119789920096849</v>
      </c>
      <c r="I13" s="27">
        <v>137859.23409899999</v>
      </c>
      <c r="J13" s="27">
        <v>121749.516974</v>
      </c>
      <c r="K13" s="17">
        <f t="shared" si="0"/>
        <v>88.314372098258403</v>
      </c>
      <c r="L13" s="26">
        <f>+J13/$J$10*100</f>
        <v>1.1790541080699026</v>
      </c>
    </row>
    <row r="14" spans="1:16">
      <c r="B14" s="24" t="s">
        <v>21</v>
      </c>
      <c r="C14" s="4"/>
      <c r="D14" s="4"/>
      <c r="E14" s="16">
        <v>201044.26055000001</v>
      </c>
      <c r="F14" s="16">
        <v>146405.19495500001</v>
      </c>
      <c r="G14" s="17">
        <f>IFERROR((F14/E14)*100,0)</f>
        <v>72.822369837605393</v>
      </c>
      <c r="H14" s="26">
        <f>+F14/$F$10*100</f>
        <v>1.6816309145565818</v>
      </c>
      <c r="I14" s="16">
        <v>201044.26055000001</v>
      </c>
      <c r="J14" s="16">
        <v>142231.084649</v>
      </c>
      <c r="K14" s="17">
        <f t="shared" si="0"/>
        <v>70.746155229647513</v>
      </c>
      <c r="L14" s="26">
        <f>+J14/$J$10*100</f>
        <v>1.3774029566495445</v>
      </c>
    </row>
    <row r="15" spans="1:16">
      <c r="B15" s="24" t="s">
        <v>22</v>
      </c>
      <c r="C15" s="4"/>
      <c r="D15" s="4"/>
      <c r="E15" s="16">
        <v>11318861.571118001</v>
      </c>
      <c r="F15" s="16">
        <v>7329893.2581409998</v>
      </c>
      <c r="G15" s="17">
        <f>IFERROR((F15/E15)*100,0)</f>
        <v>64.758219827022785</v>
      </c>
      <c r="H15" s="26">
        <f>+F15/$F$10*100</f>
        <v>84.192197599807997</v>
      </c>
      <c r="I15" s="16">
        <v>11470645.03146</v>
      </c>
      <c r="J15" s="16">
        <v>8542510.7651250008</v>
      </c>
      <c r="K15" s="17">
        <f t="shared" si="0"/>
        <v>74.472802023738481</v>
      </c>
      <c r="L15" s="26">
        <f>+J15/$J$10*100</f>
        <v>82.727904481156372</v>
      </c>
    </row>
    <row r="16" spans="1:16">
      <c r="B16" s="24" t="s">
        <v>23</v>
      </c>
      <c r="C16" s="4"/>
      <c r="D16" s="4"/>
      <c r="E16" s="16">
        <v>133816.26946899999</v>
      </c>
      <c r="F16" s="16">
        <v>23800.984810999998</v>
      </c>
      <c r="G16" s="17">
        <f>IFERROR((F16/E16)*100,0)</f>
        <v>17.786316197159984</v>
      </c>
      <c r="H16" s="26">
        <f>+F16/$F$10*100</f>
        <v>0.27338150034478903</v>
      </c>
      <c r="I16" s="18">
        <v>133816.26946899999</v>
      </c>
      <c r="J16" s="18">
        <v>32073.142177000002</v>
      </c>
      <c r="K16" s="17">
        <f t="shared" si="0"/>
        <v>23.968043874089688</v>
      </c>
      <c r="L16" s="26">
        <f>+J16/$J$10*100</f>
        <v>0.31060468232147181</v>
      </c>
    </row>
    <row r="17" spans="1:12" ht="4.5" customHeight="1">
      <c r="B17" s="4"/>
      <c r="C17" s="4"/>
      <c r="D17" s="4"/>
      <c r="E17" s="16"/>
      <c r="F17" s="16"/>
      <c r="G17" s="17"/>
      <c r="H17" s="17"/>
      <c r="I17" s="18"/>
      <c r="J17" s="18"/>
      <c r="K17" s="19"/>
    </row>
    <row r="18" spans="1:12" s="23" customFormat="1">
      <c r="A18" s="21"/>
      <c r="B18" s="10" t="s">
        <v>24</v>
      </c>
      <c r="C18" s="22"/>
      <c r="D18" s="22"/>
      <c r="E18" s="11">
        <f>SUM(E19:E22)</f>
        <v>840682.74123100005</v>
      </c>
      <c r="F18" s="11">
        <f>SUM(F19:F22)</f>
        <v>14638.226616</v>
      </c>
      <c r="G18" s="12">
        <f>IFERROR((F18/E18)*100,0)</f>
        <v>1.74123077566282</v>
      </c>
      <c r="H18" s="15">
        <f>+F18/$F$10*100</f>
        <v>0.16813675511525894</v>
      </c>
      <c r="I18" s="11">
        <f>SUM(I19:I22)</f>
        <v>790219.98123300006</v>
      </c>
      <c r="J18" s="11">
        <f>SUM(J19:J22)</f>
        <v>45244.599165</v>
      </c>
      <c r="K18" s="14">
        <f t="shared" si="0"/>
        <v>5.7255701247143502</v>
      </c>
      <c r="L18" s="15">
        <f>+J18/$J$10*100</f>
        <v>0.43816051052474819</v>
      </c>
    </row>
    <row r="19" spans="1:12">
      <c r="B19" s="24" t="s">
        <v>25</v>
      </c>
      <c r="C19" s="4"/>
      <c r="D19" s="4"/>
      <c r="E19" s="16">
        <v>12479.774079999999</v>
      </c>
      <c r="F19" s="16">
        <v>7714.6594130000003</v>
      </c>
      <c r="G19" s="17">
        <f>IFERROR((F19/E19)*100,0)</f>
        <v>61.817300245550612</v>
      </c>
      <c r="H19" s="26">
        <f>+F19/$F$10*100</f>
        <v>8.8611676437869963E-2</v>
      </c>
      <c r="I19" s="16">
        <v>12479.774079999999</v>
      </c>
      <c r="J19" s="16">
        <v>19665.215991000001</v>
      </c>
      <c r="K19" s="17">
        <f t="shared" si="0"/>
        <v>157.57669862401872</v>
      </c>
      <c r="L19" s="26">
        <f>+J19/$J$10*100</f>
        <v>0.19044308574318214</v>
      </c>
    </row>
    <row r="20" spans="1:12">
      <c r="B20" s="24" t="s">
        <v>26</v>
      </c>
      <c r="C20" s="4"/>
      <c r="D20" s="4"/>
      <c r="E20" s="16">
        <v>63000</v>
      </c>
      <c r="F20" s="16">
        <v>0</v>
      </c>
      <c r="G20" s="17">
        <f>IFERROR((F20/E20)*100,0)</f>
        <v>0</v>
      </c>
      <c r="H20" s="17">
        <f>+F20/$F$10*100</f>
        <v>0</v>
      </c>
      <c r="I20" s="16">
        <v>63000</v>
      </c>
      <c r="J20" s="16">
        <f>0</f>
        <v>0</v>
      </c>
      <c r="K20" s="17">
        <f t="shared" si="0"/>
        <v>0</v>
      </c>
      <c r="L20" s="17">
        <f>+J20/$J$10*100</f>
        <v>0</v>
      </c>
    </row>
    <row r="21" spans="1:12">
      <c r="B21" s="24" t="s">
        <v>27</v>
      </c>
      <c r="C21" s="4"/>
      <c r="D21" s="4"/>
      <c r="E21" s="16">
        <v>50000</v>
      </c>
      <c r="F21" s="16">
        <v>0</v>
      </c>
      <c r="G21" s="17">
        <f>IFERROR((F21/E21)*100,0)</f>
        <v>0</v>
      </c>
      <c r="H21" s="17">
        <f>+F21/$F$10*100</f>
        <v>0</v>
      </c>
      <c r="I21" s="16">
        <v>50000</v>
      </c>
      <c r="J21" s="16">
        <v>0</v>
      </c>
      <c r="K21" s="17">
        <f t="shared" si="0"/>
        <v>0</v>
      </c>
      <c r="L21" s="17">
        <f>+J21/$J$10*100</f>
        <v>0</v>
      </c>
    </row>
    <row r="22" spans="1:12">
      <c r="B22" s="24" t="s">
        <v>28</v>
      </c>
      <c r="C22" s="4"/>
      <c r="D22" s="4"/>
      <c r="E22" s="16">
        <v>715202.96715100005</v>
      </c>
      <c r="F22" s="16">
        <v>6923.5672029999996</v>
      </c>
      <c r="G22" s="17">
        <f>IFERROR((F22/E22)*100,0)</f>
        <v>0.96805627507110625</v>
      </c>
      <c r="H22" s="26">
        <f>+F22/$F$10*100</f>
        <v>7.9525078677388963E-2</v>
      </c>
      <c r="I22" s="18">
        <v>664740.20715300005</v>
      </c>
      <c r="J22" s="18">
        <v>25579.383173999999</v>
      </c>
      <c r="K22" s="17">
        <f t="shared" si="0"/>
        <v>3.8480270786618016</v>
      </c>
      <c r="L22" s="26">
        <f>+J22/$J$10*100</f>
        <v>0.24771742478156603</v>
      </c>
    </row>
    <row r="23" spans="1:12" ht="4.5" customHeight="1">
      <c r="B23" s="25"/>
      <c r="C23" s="4"/>
      <c r="D23" s="4"/>
      <c r="E23" s="16"/>
      <c r="F23" s="16"/>
      <c r="G23" s="17"/>
      <c r="H23" s="17"/>
      <c r="I23" s="18"/>
      <c r="J23" s="18"/>
      <c r="K23" s="19"/>
    </row>
    <row r="24" spans="1:12">
      <c r="B24" s="10" t="s">
        <v>29</v>
      </c>
      <c r="C24" s="4"/>
      <c r="D24" s="4"/>
      <c r="E24" s="11">
        <f>SUM(E25:E27)</f>
        <v>990105.52743400005</v>
      </c>
      <c r="F24" s="11">
        <f>SUM(F25:F27)</f>
        <v>1077182.7327109999</v>
      </c>
      <c r="G24" s="12">
        <f>IFERROR((F24/E24)*100,0)</f>
        <v>108.79473983976968</v>
      </c>
      <c r="H24" s="12">
        <f>+F24/$F$10*100</f>
        <v>12.372674238165708</v>
      </c>
      <c r="I24" s="13">
        <f>SUM(I25:I27)</f>
        <v>1053381.6214640001</v>
      </c>
      <c r="J24" s="13">
        <f>SUM(J25:J27)</f>
        <v>1442223.950164</v>
      </c>
      <c r="K24" s="14">
        <f>IFERROR((J24/I24)*100,0)</f>
        <v>136.91371871094381</v>
      </c>
      <c r="L24" s="15">
        <f>+J24/$J$10*100</f>
        <v>13.966873261277952</v>
      </c>
    </row>
    <row r="25" spans="1:12">
      <c r="B25" s="24" t="s">
        <v>30</v>
      </c>
      <c r="C25" s="4"/>
      <c r="D25" s="4"/>
      <c r="E25" s="16">
        <v>979722.51958900003</v>
      </c>
      <c r="F25" s="16">
        <v>494493.86558500002</v>
      </c>
      <c r="G25" s="17">
        <f>IFERROR((F25/E25)*100,0)</f>
        <v>50.47284876052899</v>
      </c>
      <c r="H25" s="26">
        <f>+F25/$F$10*100</f>
        <v>5.679826946591036</v>
      </c>
      <c r="I25" s="18">
        <v>979722.51958900003</v>
      </c>
      <c r="J25" s="18">
        <v>474290.79346000002</v>
      </c>
      <c r="K25" s="17">
        <f>IFERROR((J25/I25)*100,0)</f>
        <v>48.410726912653608</v>
      </c>
      <c r="L25" s="26">
        <f>+J25/$J$10*100</f>
        <v>4.5931558690961269</v>
      </c>
    </row>
    <row r="26" spans="1:12">
      <c r="B26" s="24" t="s">
        <v>31</v>
      </c>
      <c r="C26" s="4"/>
      <c r="D26" s="4"/>
      <c r="E26" s="16">
        <v>1026</v>
      </c>
      <c r="F26" s="16">
        <v>784.71041400000001</v>
      </c>
      <c r="G26" s="17">
        <f>IFERROR((F26/E26)*100,0)</f>
        <v>76.482496491228062</v>
      </c>
      <c r="H26" s="26">
        <f>+F26/$F$10*100</f>
        <v>9.0132955429791418E-3</v>
      </c>
      <c r="I26" s="18">
        <v>1026</v>
      </c>
      <c r="J26" s="18">
        <v>749.42607799999996</v>
      </c>
      <c r="K26" s="17">
        <f>IFERROR((J26/I26)*100,0)</f>
        <v>73.043477387914223</v>
      </c>
      <c r="L26" s="26">
        <f>+J26/$J$10*100</f>
        <v>7.257637795387014E-3</v>
      </c>
    </row>
    <row r="27" spans="1:12">
      <c r="B27" s="24" t="s">
        <v>32</v>
      </c>
      <c r="C27" s="4"/>
      <c r="D27" s="4"/>
      <c r="E27" s="16">
        <v>9357.0078450000001</v>
      </c>
      <c r="F27" s="16">
        <v>581904.15671200003</v>
      </c>
      <c r="G27" s="17">
        <f>IFERROR((F27/E27)*100,0)</f>
        <v>6218.9127801463337</v>
      </c>
      <c r="H27" s="26">
        <f>+F27/$F$10*100</f>
        <v>6.6838339960316944</v>
      </c>
      <c r="I27" s="18">
        <v>72633.101874999993</v>
      </c>
      <c r="J27" s="18">
        <v>967183.73062599998</v>
      </c>
      <c r="K27" s="17">
        <f>IFERROR((J27/I27)*100,0)</f>
        <v>1331.6018532300911</v>
      </c>
      <c r="L27" s="26">
        <f>+J27/$J$10*100</f>
        <v>9.3664597543864367</v>
      </c>
    </row>
    <row r="28" spans="1:12">
      <c r="B28" s="4"/>
      <c r="C28" s="4"/>
      <c r="D28" s="4"/>
      <c r="E28" s="16"/>
      <c r="F28" s="16"/>
      <c r="G28" s="17"/>
      <c r="H28" s="17"/>
      <c r="I28" s="18"/>
      <c r="J28" s="18"/>
      <c r="K28" s="19"/>
    </row>
    <row r="29" spans="1:12" s="23" customFormat="1">
      <c r="A29" s="21"/>
      <c r="B29" s="10" t="s">
        <v>33</v>
      </c>
      <c r="C29" s="22"/>
      <c r="D29" s="10"/>
      <c r="E29" s="11">
        <f>SUM(E31,E38,E49,E58,E64,E74,E77,E85,E92)</f>
        <v>13622369.603901001</v>
      </c>
      <c r="F29" s="11">
        <f>SUM(F31,F38,F49,F58,F64,F74,F77,F85,F92)</f>
        <v>7240673.3076820001</v>
      </c>
      <c r="G29" s="12">
        <f>IFERROR((F29/E29)*100,0)</f>
        <v>53.152817888662398</v>
      </c>
      <c r="H29" s="12">
        <f>H31+H38+H49+H58+H64+H74+H77+H85+H92</f>
        <v>100</v>
      </c>
      <c r="I29" s="13">
        <f>I31+I38+I49+I58+I64+I74+I77+I85+I92</f>
        <v>13786966.398275001</v>
      </c>
      <c r="J29" s="13">
        <f>J31+J38+J49+J58+J64+J74+J77+J85+J92</f>
        <v>9139972.1793750003</v>
      </c>
      <c r="K29" s="14">
        <f>IFERROR((J29/I29)*100,0)</f>
        <v>66.294295027211902</v>
      </c>
      <c r="L29" s="14">
        <f>L31+L38+L49+L58+L64+L74+L77+L85+L92</f>
        <v>99.999999999999986</v>
      </c>
    </row>
    <row r="30" spans="1:12">
      <c r="B30" s="4"/>
      <c r="C30" s="4"/>
      <c r="D30" s="4"/>
      <c r="E30" s="16"/>
      <c r="F30" s="16"/>
      <c r="G30" s="17"/>
      <c r="H30" s="17"/>
      <c r="I30" s="18"/>
      <c r="J30" s="18"/>
      <c r="K30" s="19"/>
    </row>
    <row r="31" spans="1:12" s="23" customFormat="1">
      <c r="A31" s="21"/>
      <c r="B31" s="10" t="s">
        <v>34</v>
      </c>
      <c r="C31" s="22"/>
      <c r="D31" s="22"/>
      <c r="E31" s="11">
        <f>SUM(E32:E36)</f>
        <v>1213484.23759</v>
      </c>
      <c r="F31" s="11">
        <f>SUM(F32:F36)</f>
        <v>983409.48099699977</v>
      </c>
      <c r="G31" s="12">
        <f t="shared" ref="G31:G96" si="1">IFERROR((F31/E31)*100,0)</f>
        <v>81.040152853577013</v>
      </c>
      <c r="H31" s="12">
        <f>+F31/$F$29*100</f>
        <v>13.581740802387127</v>
      </c>
      <c r="I31" s="13">
        <f>SUM(I32:I36)</f>
        <v>1231840.3749619999</v>
      </c>
      <c r="J31" s="13">
        <f>SUM(J32:J36)</f>
        <v>1093054.4520110001</v>
      </c>
      <c r="K31" s="14">
        <f t="shared" ref="K31:K36" si="2">IFERROR((J31/I31)*100,0)</f>
        <v>88.733449091950646</v>
      </c>
      <c r="L31" s="15">
        <f t="shared" ref="L31:L36" si="3">+J31/$J$29*100</f>
        <v>11.959056664062452</v>
      </c>
    </row>
    <row r="32" spans="1:12">
      <c r="B32" s="24" t="s">
        <v>35</v>
      </c>
      <c r="C32" s="4"/>
      <c r="E32" s="16">
        <v>522174.31419800001</v>
      </c>
      <c r="F32" s="16">
        <v>413971.24100799998</v>
      </c>
      <c r="G32" s="17">
        <f t="shared" si="1"/>
        <v>79.278361603023782</v>
      </c>
      <c r="H32" s="26">
        <f t="shared" ref="H32:H96" si="4">+F32/$F$29*100</f>
        <v>5.7173031210895369</v>
      </c>
      <c r="I32" s="28">
        <v>532547.053342</v>
      </c>
      <c r="J32" s="28">
        <v>446566.06096999999</v>
      </c>
      <c r="K32" s="17">
        <f t="shared" si="2"/>
        <v>83.85476140888845</v>
      </c>
      <c r="L32" s="26">
        <f t="shared" si="3"/>
        <v>4.8858579895648724</v>
      </c>
    </row>
    <row r="33" spans="2:12">
      <c r="B33" s="24" t="s">
        <v>36</v>
      </c>
      <c r="C33" s="4"/>
      <c r="E33" s="16">
        <v>82607.544089999996</v>
      </c>
      <c r="F33" s="16">
        <v>64425.826066000001</v>
      </c>
      <c r="G33" s="17">
        <f t="shared" si="1"/>
        <v>77.990245050511106</v>
      </c>
      <c r="H33" s="26">
        <f t="shared" si="4"/>
        <v>0.88977672832783883</v>
      </c>
      <c r="I33" s="28">
        <v>82777.403090000007</v>
      </c>
      <c r="J33" s="28">
        <v>76379.679273999995</v>
      </c>
      <c r="K33" s="17">
        <f t="shared" si="2"/>
        <v>92.271171144322977</v>
      </c>
      <c r="L33" s="26">
        <f t="shared" si="3"/>
        <v>0.83566643065234036</v>
      </c>
    </row>
    <row r="34" spans="2:12">
      <c r="B34" s="24" t="s">
        <v>37</v>
      </c>
      <c r="C34" s="4"/>
      <c r="E34" s="16">
        <v>503556.81578399998</v>
      </c>
      <c r="F34" s="16">
        <v>416298.25797699997</v>
      </c>
      <c r="G34" s="17">
        <f t="shared" si="1"/>
        <v>82.671556600590336</v>
      </c>
      <c r="H34" s="26">
        <f t="shared" si="4"/>
        <v>5.7494412506545194</v>
      </c>
      <c r="I34" s="28">
        <v>503783.73855399998</v>
      </c>
      <c r="J34" s="28">
        <v>472725.416157</v>
      </c>
      <c r="K34" s="17">
        <f t="shared" si="2"/>
        <v>93.834989099460415</v>
      </c>
      <c r="L34" s="26">
        <f t="shared" si="3"/>
        <v>5.1720662479010455</v>
      </c>
    </row>
    <row r="35" spans="2:12">
      <c r="B35" s="24" t="s">
        <v>38</v>
      </c>
      <c r="C35" s="4"/>
      <c r="E35" s="16">
        <v>89068.578131999995</v>
      </c>
      <c r="F35" s="16">
        <v>74980.424650999994</v>
      </c>
      <c r="G35" s="17">
        <f t="shared" si="1"/>
        <v>84.182801862940593</v>
      </c>
      <c r="H35" s="26">
        <f t="shared" si="4"/>
        <v>1.0355449205455718</v>
      </c>
      <c r="I35" s="28">
        <v>90700.631628999996</v>
      </c>
      <c r="J35" s="28">
        <v>77351.209948999996</v>
      </c>
      <c r="K35" s="17">
        <f t="shared" si="2"/>
        <v>85.281886751787795</v>
      </c>
      <c r="L35" s="26">
        <f t="shared" si="3"/>
        <v>0.8462959014639948</v>
      </c>
    </row>
    <row r="36" spans="2:12">
      <c r="B36" s="24" t="s">
        <v>39</v>
      </c>
      <c r="C36" s="4"/>
      <c r="E36" s="16">
        <v>16076.985386</v>
      </c>
      <c r="F36" s="16">
        <v>13733.731295</v>
      </c>
      <c r="G36" s="17">
        <f t="shared" si="1"/>
        <v>85.424791808043011</v>
      </c>
      <c r="H36" s="26">
        <f t="shared" si="4"/>
        <v>0.18967478176966199</v>
      </c>
      <c r="I36" s="28">
        <v>22031.548347</v>
      </c>
      <c r="J36" s="28">
        <v>20032.085661000001</v>
      </c>
      <c r="K36" s="17">
        <f t="shared" si="2"/>
        <v>90.924547587358916</v>
      </c>
      <c r="L36" s="26">
        <f t="shared" si="3"/>
        <v>0.219170094480198</v>
      </c>
    </row>
    <row r="37" spans="2:12" ht="4.5" customHeight="1">
      <c r="B37" s="4"/>
      <c r="C37" s="4"/>
      <c r="D37" s="25"/>
      <c r="E37" s="16"/>
      <c r="F37" s="16"/>
      <c r="G37" s="17"/>
      <c r="H37" s="17"/>
      <c r="I37" s="28"/>
      <c r="J37" s="28"/>
      <c r="K37" s="19"/>
    </row>
    <row r="38" spans="2:12">
      <c r="B38" s="10" t="s">
        <v>40</v>
      </c>
      <c r="C38" s="4"/>
      <c r="E38" s="11">
        <f>SUM(E39:E47)</f>
        <v>540269.67242299998</v>
      </c>
      <c r="F38" s="11">
        <f>SUM(F39:F47)</f>
        <v>320698.336129</v>
      </c>
      <c r="G38" s="12">
        <f t="shared" si="1"/>
        <v>59.35893730453774</v>
      </c>
      <c r="H38" s="12">
        <f t="shared" si="4"/>
        <v>4.4291231284907546</v>
      </c>
      <c r="I38" s="13">
        <f>SUM(I39:I47)</f>
        <v>561778.43184199999</v>
      </c>
      <c r="J38" s="13">
        <f>SUM(J39:J47)</f>
        <v>366808.20553700003</v>
      </c>
      <c r="K38" s="14">
        <f t="shared" ref="K38:K47" si="5">IFERROR((J38/I38)*100,0)</f>
        <v>65.294106136165212</v>
      </c>
      <c r="L38" s="15">
        <f>+J38/$J$29*100</f>
        <v>4.0132310945620704</v>
      </c>
    </row>
    <row r="39" spans="2:12">
      <c r="B39" s="24" t="s">
        <v>41</v>
      </c>
      <c r="C39" s="4"/>
      <c r="D39" s="25"/>
      <c r="E39" s="16">
        <v>36021.502102999999</v>
      </c>
      <c r="F39" s="16">
        <v>20055.862505000001</v>
      </c>
      <c r="G39" s="17">
        <f t="shared" si="1"/>
        <v>55.677474103251448</v>
      </c>
      <c r="H39" s="26">
        <f t="shared" si="4"/>
        <v>0.27698891598550252</v>
      </c>
      <c r="I39" s="16">
        <v>36021.502102999999</v>
      </c>
      <c r="J39" s="16">
        <v>23811.924438999999</v>
      </c>
      <c r="K39" s="17">
        <f t="shared" si="5"/>
        <v>66.104751464589413</v>
      </c>
      <c r="L39" s="26">
        <f t="shared" ref="L39:L47" si="6">+J39/$J$29*100</f>
        <v>0.26052513040174569</v>
      </c>
    </row>
    <row r="40" spans="2:12">
      <c r="B40" s="24" t="s">
        <v>42</v>
      </c>
      <c r="C40" s="4"/>
      <c r="D40" s="25"/>
      <c r="E40" s="16">
        <v>47659.286265000002</v>
      </c>
      <c r="F40" s="16">
        <v>31769.950559000001</v>
      </c>
      <c r="G40" s="17">
        <f t="shared" si="1"/>
        <v>66.660567223666547</v>
      </c>
      <c r="H40" s="26">
        <f t="shared" si="4"/>
        <v>0.43877066688388827</v>
      </c>
      <c r="I40" s="16">
        <v>36019.286265000002</v>
      </c>
      <c r="J40" s="16">
        <v>14546.184316000001</v>
      </c>
      <c r="K40" s="17">
        <f t="shared" si="5"/>
        <v>40.384432409296657</v>
      </c>
      <c r="L40" s="26">
        <f t="shared" si="6"/>
        <v>0.15914910932469251</v>
      </c>
    </row>
    <row r="41" spans="2:12">
      <c r="B41" s="24" t="s">
        <v>43</v>
      </c>
      <c r="C41" s="4"/>
      <c r="D41" s="25"/>
      <c r="E41" s="16">
        <v>50110.323264999999</v>
      </c>
      <c r="F41" s="16">
        <v>41051.930971000002</v>
      </c>
      <c r="G41" s="17">
        <f t="shared" si="1"/>
        <v>81.923101461357135</v>
      </c>
      <c r="H41" s="26">
        <f t="shared" si="4"/>
        <v>0.56696289456183457</v>
      </c>
      <c r="I41" s="16">
        <v>53230.323264999999</v>
      </c>
      <c r="J41" s="16">
        <v>45251.527044000002</v>
      </c>
      <c r="K41" s="17">
        <f t="shared" si="5"/>
        <v>85.010806375759486</v>
      </c>
      <c r="L41" s="26">
        <f t="shared" si="6"/>
        <v>0.49509480068345618</v>
      </c>
    </row>
    <row r="42" spans="2:12">
      <c r="B42" s="24" t="s">
        <v>44</v>
      </c>
      <c r="C42" s="4"/>
      <c r="D42" s="25"/>
      <c r="E42" s="16">
        <v>105545.174889</v>
      </c>
      <c r="F42" s="16">
        <v>56725.195019999999</v>
      </c>
      <c r="G42" s="17">
        <f t="shared" si="1"/>
        <v>53.744943887446198</v>
      </c>
      <c r="H42" s="26">
        <f t="shared" si="4"/>
        <v>0.78342431165644966</v>
      </c>
      <c r="I42" s="16">
        <v>121692.742272</v>
      </c>
      <c r="J42" s="16">
        <v>64291.730995999998</v>
      </c>
      <c r="K42" s="17">
        <f t="shared" si="5"/>
        <v>52.831195842640433</v>
      </c>
      <c r="L42" s="26">
        <f t="shared" si="6"/>
        <v>0.70341276465894365</v>
      </c>
    </row>
    <row r="43" spans="2:12">
      <c r="B43" s="24" t="s">
        <v>45</v>
      </c>
      <c r="C43" s="4"/>
      <c r="D43" s="25"/>
      <c r="E43" s="16">
        <v>136913.899768</v>
      </c>
      <c r="F43" s="16">
        <v>100531.498761</v>
      </c>
      <c r="G43" s="17">
        <f t="shared" si="1"/>
        <v>73.426802487804508</v>
      </c>
      <c r="H43" s="26">
        <f t="shared" si="4"/>
        <v>1.3884274913265455</v>
      </c>
      <c r="I43" s="16">
        <v>141571.76006900001</v>
      </c>
      <c r="J43" s="16">
        <v>112664.924222</v>
      </c>
      <c r="K43" s="17">
        <f t="shared" si="5"/>
        <v>79.581495749638748</v>
      </c>
      <c r="L43" s="26">
        <f t="shared" si="6"/>
        <v>1.2326615662598672</v>
      </c>
    </row>
    <row r="44" spans="2:12">
      <c r="B44" s="24" t="s">
        <v>46</v>
      </c>
      <c r="C44" s="4"/>
      <c r="D44" s="25"/>
      <c r="E44" s="16">
        <v>133822.80234299999</v>
      </c>
      <c r="F44" s="16">
        <v>50935.890780000002</v>
      </c>
      <c r="G44" s="17">
        <f t="shared" si="1"/>
        <v>38.062191112577878</v>
      </c>
      <c r="H44" s="26">
        <f t="shared" si="4"/>
        <v>0.70346898162025229</v>
      </c>
      <c r="I44" s="16">
        <v>143099.22666399999</v>
      </c>
      <c r="J44" s="16">
        <v>85848.424337999997</v>
      </c>
      <c r="K44" s="17">
        <f t="shared" si="5"/>
        <v>59.992234996191776</v>
      </c>
      <c r="L44" s="26">
        <f t="shared" si="6"/>
        <v>0.93926351911358219</v>
      </c>
    </row>
    <row r="45" spans="2:12">
      <c r="B45" s="24" t="s">
        <v>47</v>
      </c>
      <c r="C45" s="4"/>
      <c r="D45" s="25"/>
      <c r="E45" s="16">
        <v>46</v>
      </c>
      <c r="F45" s="16">
        <v>12.5</v>
      </c>
      <c r="G45" s="17">
        <f t="shared" si="1"/>
        <v>27.173913043478258</v>
      </c>
      <c r="H45" s="26">
        <f t="shared" si="4"/>
        <v>1.7263587885864304E-4</v>
      </c>
      <c r="I45" s="16">
        <v>46</v>
      </c>
      <c r="J45" s="16">
        <v>0</v>
      </c>
      <c r="K45" s="17">
        <f t="shared" si="5"/>
        <v>0</v>
      </c>
      <c r="L45" s="26">
        <f t="shared" si="6"/>
        <v>0</v>
      </c>
    </row>
    <row r="46" spans="2:12">
      <c r="B46" s="24" t="s">
        <v>48</v>
      </c>
      <c r="C46" s="4"/>
      <c r="D46" s="25"/>
      <c r="E46" s="16">
        <v>27165.122027000001</v>
      </c>
      <c r="F46" s="16">
        <v>17441.147794</v>
      </c>
      <c r="G46" s="17">
        <f t="shared" si="1"/>
        <v>64.204194542784919</v>
      </c>
      <c r="H46" s="26">
        <f t="shared" si="4"/>
        <v>0.24087743021765387</v>
      </c>
      <c r="I46" s="16">
        <v>27132.029440999999</v>
      </c>
      <c r="J46" s="16">
        <v>18675.869607000001</v>
      </c>
      <c r="K46" s="17">
        <f t="shared" si="5"/>
        <v>68.83329405053037</v>
      </c>
      <c r="L46" s="26">
        <f t="shared" si="6"/>
        <v>0.20433179927115569</v>
      </c>
    </row>
    <row r="47" spans="2:12">
      <c r="B47" s="24" t="s">
        <v>49</v>
      </c>
      <c r="C47" s="4"/>
      <c r="D47" s="25"/>
      <c r="E47" s="16">
        <v>2985.5617630000002</v>
      </c>
      <c r="F47" s="16">
        <v>2174.359739</v>
      </c>
      <c r="G47" s="17">
        <f t="shared" si="1"/>
        <v>72.829166220802776</v>
      </c>
      <c r="H47" s="26">
        <f t="shared" si="4"/>
        <v>3.0029800359769175E-2</v>
      </c>
      <c r="I47" s="16">
        <v>2965.5617630000002</v>
      </c>
      <c r="J47" s="16">
        <v>1717.6205749999999</v>
      </c>
      <c r="K47" s="17">
        <f t="shared" si="5"/>
        <v>57.918894033163994</v>
      </c>
      <c r="L47" s="26">
        <f t="shared" si="6"/>
        <v>1.8792404848626709E-2</v>
      </c>
    </row>
    <row r="48" spans="2:12" ht="4.5" customHeight="1">
      <c r="B48" s="4"/>
      <c r="C48" s="4"/>
      <c r="D48" s="25"/>
      <c r="E48" s="16"/>
      <c r="F48" s="16"/>
      <c r="G48" s="17"/>
      <c r="H48" s="17"/>
      <c r="I48" s="16"/>
      <c r="J48" s="16"/>
      <c r="K48" s="16"/>
    </row>
    <row r="49" spans="1:12">
      <c r="B49" s="10" t="s">
        <v>50</v>
      </c>
      <c r="C49" s="4"/>
      <c r="D49" s="25"/>
      <c r="E49" s="11">
        <f>SUM(E50:E56)</f>
        <v>134364.01594499999</v>
      </c>
      <c r="F49" s="11">
        <f>SUM(F50:F56)</f>
        <v>59093.444931999999</v>
      </c>
      <c r="G49" s="12">
        <f t="shared" si="1"/>
        <v>43.980112172435412</v>
      </c>
      <c r="H49" s="15">
        <f>+F49/$F$29*100</f>
        <v>0.81613190404965164</v>
      </c>
      <c r="I49" s="13">
        <f>SUM(I50:I56)</f>
        <v>151140.81594499998</v>
      </c>
      <c r="J49" s="13">
        <f>SUM(J50:J56)</f>
        <v>65551.536467999991</v>
      </c>
      <c r="K49" s="14">
        <f t="shared" ref="K49:K56" si="7">IFERROR((J49/I49)*100,0)</f>
        <v>43.371167515632671</v>
      </c>
      <c r="L49" s="15">
        <f>+J49/$J$29*100</f>
        <v>0.71719623628528884</v>
      </c>
    </row>
    <row r="50" spans="1:12">
      <c r="B50" s="24" t="s">
        <v>51</v>
      </c>
      <c r="C50" s="4"/>
      <c r="D50" s="25"/>
      <c r="E50" s="16">
        <f>1129036800/1000000</f>
        <v>1129.0368000000001</v>
      </c>
      <c r="F50" s="16">
        <v>761.94733599999995</v>
      </c>
      <c r="G50" s="17">
        <f t="shared" si="1"/>
        <v>67.486492557195646</v>
      </c>
      <c r="H50" s="26">
        <f t="shared" si="4"/>
        <v>1.0523155839548944E-2</v>
      </c>
      <c r="I50" s="16">
        <f>2087536800/1000000</f>
        <v>2087.5367999999999</v>
      </c>
      <c r="J50" s="16">
        <f>1363465506/1000000</f>
        <v>1363.465506</v>
      </c>
      <c r="K50" s="17">
        <f t="shared" si="7"/>
        <v>65.314561448689204</v>
      </c>
      <c r="L50" s="26">
        <f t="shared" ref="L50:L56" si="8">+J50/$J$29*100</f>
        <v>1.4917611117862668E-2</v>
      </c>
    </row>
    <row r="51" spans="1:12">
      <c r="B51" s="24" t="s">
        <v>52</v>
      </c>
      <c r="C51" s="4"/>
      <c r="D51" s="25"/>
      <c r="E51" s="16">
        <v>7970.1317769999996</v>
      </c>
      <c r="F51" s="16">
        <v>2929.212329</v>
      </c>
      <c r="G51" s="17">
        <f t="shared" si="1"/>
        <v>36.752370110780916</v>
      </c>
      <c r="H51" s="26">
        <f t="shared" si="4"/>
        <v>4.0454971582439013E-2</v>
      </c>
      <c r="I51" s="16">
        <v>7455.1317769999996</v>
      </c>
      <c r="J51" s="16">
        <v>3495.2984200000001</v>
      </c>
      <c r="K51" s="17">
        <f t="shared" si="7"/>
        <v>46.88446193242924</v>
      </c>
      <c r="L51" s="26">
        <f t="shared" si="8"/>
        <v>3.8241893425971146E-2</v>
      </c>
    </row>
    <row r="52" spans="1:12">
      <c r="B52" s="24" t="s">
        <v>53</v>
      </c>
      <c r="C52" s="4"/>
      <c r="D52" s="25"/>
      <c r="E52" s="16">
        <v>4112.0830980000001</v>
      </c>
      <c r="F52" s="16">
        <v>1217.9663190000001</v>
      </c>
      <c r="G52" s="17">
        <f t="shared" si="1"/>
        <v>29.619204913256354</v>
      </c>
      <c r="H52" s="26">
        <f t="shared" si="4"/>
        <v>1.6821174872063312E-2</v>
      </c>
      <c r="I52" s="16">
        <v>4042.0830980000001</v>
      </c>
      <c r="J52" s="16">
        <v>1954.0657739999999</v>
      </c>
      <c r="K52" s="17">
        <f t="shared" si="7"/>
        <v>48.343038147010404</v>
      </c>
      <c r="L52" s="26">
        <f t="shared" si="8"/>
        <v>2.1379340501817817E-2</v>
      </c>
    </row>
    <row r="53" spans="1:12">
      <c r="B53" s="24" t="s">
        <v>54</v>
      </c>
      <c r="C53" s="4"/>
      <c r="D53" s="25"/>
      <c r="E53" s="16">
        <v>40326.140938999997</v>
      </c>
      <c r="F53" s="16">
        <v>17204.923868999998</v>
      </c>
      <c r="G53" s="17">
        <f t="shared" si="1"/>
        <v>42.66444412577269</v>
      </c>
      <c r="H53" s="26">
        <f t="shared" si="4"/>
        <v>0.23761497222566877</v>
      </c>
      <c r="I53" s="16">
        <v>49736.140938999997</v>
      </c>
      <c r="J53" s="16">
        <v>15616.095192000001</v>
      </c>
      <c r="K53" s="17">
        <f t="shared" si="7"/>
        <v>31.397882700937153</v>
      </c>
      <c r="L53" s="26">
        <f t="shared" si="8"/>
        <v>0.17085495322665023</v>
      </c>
    </row>
    <row r="54" spans="1:12">
      <c r="B54" s="24" t="s">
        <v>55</v>
      </c>
      <c r="C54" s="4"/>
      <c r="D54" s="25"/>
      <c r="E54" s="16">
        <v>14000.400522</v>
      </c>
      <c r="F54" s="16">
        <v>6282.8629940000001</v>
      </c>
      <c r="G54" s="17">
        <f t="shared" si="1"/>
        <v>44.876308960784463</v>
      </c>
      <c r="H54" s="26">
        <f t="shared" si="4"/>
        <v>8.6771805977410826E-2</v>
      </c>
      <c r="I54" s="16">
        <v>13870.400522</v>
      </c>
      <c r="J54" s="16">
        <v>5573.6066099999998</v>
      </c>
      <c r="K54" s="17">
        <f t="shared" si="7"/>
        <v>40.183458301435778</v>
      </c>
      <c r="L54" s="26">
        <f t="shared" si="8"/>
        <v>6.0980564279804271E-2</v>
      </c>
    </row>
    <row r="55" spans="1:12">
      <c r="B55" s="24" t="s">
        <v>56</v>
      </c>
      <c r="C55" s="4"/>
      <c r="D55" s="25"/>
      <c r="E55" s="16">
        <v>49612.215677</v>
      </c>
      <c r="F55" s="16">
        <v>24690.089661999998</v>
      </c>
      <c r="G55" s="17">
        <f t="shared" si="1"/>
        <v>49.766149979562826</v>
      </c>
      <c r="H55" s="26">
        <f t="shared" si="4"/>
        <v>0.34099162623184531</v>
      </c>
      <c r="I55" s="16">
        <v>45715.515677000003</v>
      </c>
      <c r="J55" s="16">
        <v>27632.230323</v>
      </c>
      <c r="K55" s="17">
        <f t="shared" si="7"/>
        <v>60.443877562781353</v>
      </c>
      <c r="L55" s="26">
        <f t="shared" si="8"/>
        <v>0.30232291500136182</v>
      </c>
    </row>
    <row r="56" spans="1:12">
      <c r="B56" s="24" t="s">
        <v>57</v>
      </c>
      <c r="C56" s="4"/>
      <c r="D56" s="25"/>
      <c r="E56" s="16">
        <v>17214.007131999999</v>
      </c>
      <c r="F56" s="16">
        <v>6006.4424230000004</v>
      </c>
      <c r="G56" s="17">
        <f t="shared" si="1"/>
        <v>34.892761324783685</v>
      </c>
      <c r="H56" s="26">
        <f t="shared" si="4"/>
        <v>8.2954197320675396E-2</v>
      </c>
      <c r="I56" s="16">
        <v>28234.007131999999</v>
      </c>
      <c r="J56" s="16">
        <v>9916.7746430000007</v>
      </c>
      <c r="K56" s="17">
        <f t="shared" si="7"/>
        <v>35.123511149646475</v>
      </c>
      <c r="L56" s="26">
        <f t="shared" si="8"/>
        <v>0.10849895873182099</v>
      </c>
    </row>
    <row r="57" spans="1:12" ht="4.5" customHeight="1">
      <c r="B57" s="4"/>
      <c r="C57" s="4"/>
      <c r="D57" s="25"/>
      <c r="E57" s="16"/>
      <c r="F57" s="16"/>
      <c r="G57" s="17"/>
      <c r="H57" s="17"/>
      <c r="I57" s="16"/>
      <c r="J57" s="16"/>
      <c r="K57" s="16"/>
    </row>
    <row r="58" spans="1:12" s="23" customFormat="1">
      <c r="A58" s="21"/>
      <c r="B58" s="10" t="s">
        <v>58</v>
      </c>
      <c r="C58" s="22"/>
      <c r="D58" s="10"/>
      <c r="E58" s="11">
        <f>SUM(E59:E62)</f>
        <v>7082617.3261249997</v>
      </c>
      <c r="F58" s="11">
        <f>SUM(F59:F62)</f>
        <v>4213041.2318150001</v>
      </c>
      <c r="G58" s="12">
        <f t="shared" si="1"/>
        <v>59.48424202271584</v>
      </c>
      <c r="H58" s="12">
        <f t="shared" si="4"/>
        <v>58.185766057766607</v>
      </c>
      <c r="I58" s="13">
        <f>SUM(I59:I62)</f>
        <v>7121218.3587750001</v>
      </c>
      <c r="J58" s="13">
        <f>SUM(J59:J62)</f>
        <v>5485001.1543169999</v>
      </c>
      <c r="K58" s="14">
        <f>IFERROR((J58/I58)*100,0)</f>
        <v>77.023352999114266</v>
      </c>
      <c r="L58" s="15">
        <f>+J58/$J$29*100</f>
        <v>60.011136212146212</v>
      </c>
    </row>
    <row r="59" spans="1:12">
      <c r="B59" s="24" t="s">
        <v>59</v>
      </c>
      <c r="C59" s="4"/>
      <c r="D59" s="25"/>
      <c r="E59" s="16">
        <v>76800</v>
      </c>
      <c r="F59" s="16">
        <v>48242.401190999997</v>
      </c>
      <c r="G59" s="17">
        <f t="shared" si="1"/>
        <v>62.815626550781246</v>
      </c>
      <c r="H59" s="26">
        <f t="shared" si="4"/>
        <v>0.66626954622876267</v>
      </c>
      <c r="I59" s="16">
        <v>75650</v>
      </c>
      <c r="J59" s="16">
        <v>43365.41446</v>
      </c>
      <c r="K59" s="17">
        <f>IFERROR((J59/I59)*100,0)</f>
        <v>57.323746807666886</v>
      </c>
      <c r="L59" s="26">
        <f>+J59/$J$29*100</f>
        <v>0.47445893279475349</v>
      </c>
    </row>
    <row r="60" spans="1:12">
      <c r="B60" s="24" t="s">
        <v>60</v>
      </c>
      <c r="C60" s="4"/>
      <c r="D60" s="25"/>
      <c r="E60" s="16">
        <v>133844.33697800001</v>
      </c>
      <c r="F60" s="16">
        <v>41190.188291999999</v>
      </c>
      <c r="G60" s="17">
        <f t="shared" si="1"/>
        <v>30.774696353996976</v>
      </c>
      <c r="H60" s="26">
        <f t="shared" si="4"/>
        <v>0.56887234849139268</v>
      </c>
      <c r="I60" s="16">
        <v>283561.67097799998</v>
      </c>
      <c r="J60" s="16">
        <v>127377.640037</v>
      </c>
      <c r="K60" s="17">
        <f>IFERROR((J60/I60)*100,0)</f>
        <v>44.920612718099882</v>
      </c>
      <c r="L60" s="26">
        <f>+J60/$J$29*100</f>
        <v>1.3936326887781645</v>
      </c>
    </row>
    <row r="61" spans="1:12">
      <c r="B61" s="24" t="s">
        <v>61</v>
      </c>
      <c r="C61" s="4"/>
      <c r="D61" s="25"/>
      <c r="E61" s="16">
        <v>6845270.2076070001</v>
      </c>
      <c r="F61" s="16">
        <v>4108448.475505</v>
      </c>
      <c r="G61" s="17">
        <f t="shared" si="1"/>
        <v>60.018791821239873</v>
      </c>
      <c r="H61" s="26">
        <f t="shared" si="4"/>
        <v>56.741249065140629</v>
      </c>
      <c r="I61" s="16">
        <v>6731903.9062569998</v>
      </c>
      <c r="J61" s="16">
        <v>5295596.1599890003</v>
      </c>
      <c r="K61" s="17">
        <f>IFERROR((J61/I61)*100,0)</f>
        <v>78.664167429172352</v>
      </c>
      <c r="L61" s="26">
        <f>+J61/$J$29*100</f>
        <v>57.938865196317458</v>
      </c>
    </row>
    <row r="62" spans="1:12">
      <c r="B62" s="24" t="s">
        <v>62</v>
      </c>
      <c r="C62" s="4"/>
      <c r="D62" s="25"/>
      <c r="E62" s="16">
        <v>26702.78154</v>
      </c>
      <c r="F62" s="16">
        <v>15160.166826999999</v>
      </c>
      <c r="G62" s="17">
        <f t="shared" si="1"/>
        <v>56.773736489925227</v>
      </c>
      <c r="H62" s="26">
        <f t="shared" si="4"/>
        <v>0.20937509790582326</v>
      </c>
      <c r="I62" s="16">
        <v>30102.78154</v>
      </c>
      <c r="J62" s="16">
        <v>18661.939831</v>
      </c>
      <c r="K62" s="17">
        <f>IFERROR((J62/I62)*100,0)</f>
        <v>61.994071232927006</v>
      </c>
      <c r="L62" s="26">
        <f>+J62/$J$29*100</f>
        <v>0.20417939425583809</v>
      </c>
    </row>
    <row r="63" spans="1:12" ht="4.5" customHeight="1">
      <c r="B63" s="4"/>
      <c r="C63" s="4"/>
      <c r="D63" s="25"/>
      <c r="E63" s="16"/>
      <c r="F63" s="16"/>
      <c r="G63" s="17"/>
      <c r="H63" s="17"/>
      <c r="I63" s="16"/>
      <c r="J63" s="16"/>
      <c r="K63" s="16"/>
    </row>
    <row r="64" spans="1:12">
      <c r="B64" s="10" t="s">
        <v>63</v>
      </c>
      <c r="C64" s="22"/>
      <c r="D64" s="10"/>
      <c r="E64" s="11">
        <f>SUM(E65:E72)</f>
        <v>2645003.5090280003</v>
      </c>
      <c r="F64" s="11">
        <f>SUM(F65:F72)</f>
        <v>999858.79040299996</v>
      </c>
      <c r="G64" s="12">
        <f t="shared" si="1"/>
        <v>37.801794477408208</v>
      </c>
      <c r="H64" s="12">
        <f t="shared" si="4"/>
        <v>13.808920081260933</v>
      </c>
      <c r="I64" s="13">
        <f>SUM(I65:I72)</f>
        <v>2703466.9387390004</v>
      </c>
      <c r="J64" s="13">
        <f>SUM(J65:J72)</f>
        <v>1294294.99226</v>
      </c>
      <c r="K64" s="14">
        <f t="shared" ref="K64:K72" si="9">IFERROR((J64/I64)*100,0)</f>
        <v>47.875377120894562</v>
      </c>
      <c r="L64" s="15">
        <f>+J64/$J$29*100</f>
        <v>14.160819823726259</v>
      </c>
    </row>
    <row r="65" spans="1:12">
      <c r="B65" s="24" t="s">
        <v>64</v>
      </c>
      <c r="C65" s="4"/>
      <c r="D65" s="25"/>
      <c r="E65" s="16">
        <v>10960</v>
      </c>
      <c r="F65" s="16">
        <v>0</v>
      </c>
      <c r="G65" s="17">
        <v>0</v>
      </c>
      <c r="H65" s="26" t="s">
        <v>65</v>
      </c>
      <c r="I65" s="16">
        <v>11498</v>
      </c>
      <c r="J65" s="16">
        <v>1535.7159569999999</v>
      </c>
      <c r="K65" s="17">
        <f t="shared" si="9"/>
        <v>13.356374647764827</v>
      </c>
      <c r="L65" s="26">
        <f t="shared" ref="L65:L72" si="10">+J65/$J$29*100</f>
        <v>1.6802195092731821E-2</v>
      </c>
    </row>
    <row r="66" spans="1:12">
      <c r="B66" s="24" t="s">
        <v>66</v>
      </c>
      <c r="C66" s="4"/>
      <c r="D66" s="25"/>
      <c r="E66" s="16">
        <v>1765949.282013</v>
      </c>
      <c r="F66" s="16">
        <v>682314.46625499998</v>
      </c>
      <c r="G66" s="17">
        <f t="shared" si="1"/>
        <v>38.63726287072253</v>
      </c>
      <c r="H66" s="26">
        <f t="shared" si="4"/>
        <v>9.423356603191829</v>
      </c>
      <c r="I66" s="16">
        <v>1799029.533331</v>
      </c>
      <c r="J66" s="16">
        <v>995653.06065</v>
      </c>
      <c r="K66" s="17">
        <f t="shared" si="9"/>
        <v>55.343897484912027</v>
      </c>
      <c r="L66" s="26">
        <f t="shared" si="10"/>
        <v>10.893392683369017</v>
      </c>
    </row>
    <row r="67" spans="1:12">
      <c r="B67" s="24" t="s">
        <v>67</v>
      </c>
      <c r="C67" s="4"/>
      <c r="D67" s="25"/>
      <c r="E67" s="16">
        <v>795660.36550299998</v>
      </c>
      <c r="F67" s="16">
        <v>293772.785149</v>
      </c>
      <c r="G67" s="17">
        <f t="shared" si="1"/>
        <v>36.921882487295058</v>
      </c>
      <c r="H67" s="26">
        <f t="shared" si="4"/>
        <v>4.0572578359159142</v>
      </c>
      <c r="I67" s="16">
        <v>803911.84115700005</v>
      </c>
      <c r="J67" s="16">
        <v>258403.642192</v>
      </c>
      <c r="K67" s="17">
        <f t="shared" si="9"/>
        <v>32.143281012020203</v>
      </c>
      <c r="L67" s="26">
        <f t="shared" si="10"/>
        <v>2.8271819336070441</v>
      </c>
    </row>
    <row r="68" spans="1:12">
      <c r="B68" s="24" t="s">
        <v>68</v>
      </c>
      <c r="C68" s="4"/>
      <c r="D68" s="25"/>
      <c r="E68" s="16">
        <v>30628.535481999999</v>
      </c>
      <c r="F68" s="16">
        <v>10973.461687999999</v>
      </c>
      <c r="G68" s="17">
        <f t="shared" si="1"/>
        <v>35.827575544540693</v>
      </c>
      <c r="H68" s="26">
        <f t="shared" si="4"/>
        <v>0.15155305621036227</v>
      </c>
      <c r="I68" s="16">
        <v>29726.344632</v>
      </c>
      <c r="J68" s="16">
        <v>8942.3361010000008</v>
      </c>
      <c r="K68" s="17">
        <f t="shared" si="9"/>
        <v>30.082192115116968</v>
      </c>
      <c r="L68" s="26">
        <f t="shared" si="10"/>
        <v>9.7837673085909613E-2</v>
      </c>
    </row>
    <row r="69" spans="1:12">
      <c r="B69" s="24" t="s">
        <v>69</v>
      </c>
      <c r="C69" s="4"/>
      <c r="D69" s="25"/>
      <c r="E69" s="16">
        <v>205.5</v>
      </c>
      <c r="F69" s="16">
        <v>1.2045459999999999</v>
      </c>
      <c r="G69" s="26">
        <f t="shared" si="1"/>
        <v>0.58615377128953761</v>
      </c>
      <c r="H69" s="26">
        <f t="shared" si="4"/>
        <v>1.6635828586853043E-5</v>
      </c>
      <c r="I69" s="16">
        <v>205.5</v>
      </c>
      <c r="J69" s="16">
        <v>0</v>
      </c>
      <c r="K69" s="17">
        <f t="shared" si="9"/>
        <v>0</v>
      </c>
      <c r="L69" s="26" t="s">
        <v>65</v>
      </c>
    </row>
    <row r="70" spans="1:12">
      <c r="B70" s="24" t="s">
        <v>70</v>
      </c>
      <c r="C70" s="4"/>
      <c r="D70" s="25"/>
      <c r="E70" s="16">
        <v>17359.182499999999</v>
      </c>
      <c r="F70" s="16">
        <v>7294.5000319999999</v>
      </c>
      <c r="G70" s="17">
        <f t="shared" si="1"/>
        <v>42.02098821185848</v>
      </c>
      <c r="H70" s="26">
        <f t="shared" si="4"/>
        <v>0.10074339390869758</v>
      </c>
      <c r="I70" s="16">
        <v>35377.51238</v>
      </c>
      <c r="J70" s="16">
        <v>24963.409221999998</v>
      </c>
      <c r="K70" s="17">
        <f t="shared" si="9"/>
        <v>70.562929789581773</v>
      </c>
      <c r="L70" s="26">
        <f t="shared" si="10"/>
        <v>0.27312347053234703</v>
      </c>
    </row>
    <row r="71" spans="1:12">
      <c r="B71" s="24" t="s">
        <v>71</v>
      </c>
      <c r="C71" s="4"/>
      <c r="D71" s="25"/>
      <c r="E71" s="16">
        <v>4620.5004399999998</v>
      </c>
      <c r="F71" s="16">
        <v>2983.994267</v>
      </c>
      <c r="G71" s="17">
        <f t="shared" si="1"/>
        <v>64.581624993850241</v>
      </c>
      <c r="H71" s="26">
        <f t="shared" si="4"/>
        <v>4.121155782341579E-2</v>
      </c>
      <c r="I71" s="16">
        <v>4460.5004399999998</v>
      </c>
      <c r="J71" s="16">
        <v>641.37731199999996</v>
      </c>
      <c r="K71" s="17">
        <f t="shared" si="9"/>
        <v>14.379043800744473</v>
      </c>
      <c r="L71" s="26">
        <f t="shared" si="10"/>
        <v>7.017278602305963E-3</v>
      </c>
    </row>
    <row r="72" spans="1:12">
      <c r="B72" s="24" t="s">
        <v>72</v>
      </c>
      <c r="C72" s="4"/>
      <c r="D72" s="25"/>
      <c r="E72" s="16">
        <v>19620.143090000001</v>
      </c>
      <c r="F72" s="16">
        <v>2518.3784660000001</v>
      </c>
      <c r="G72" s="17">
        <f t="shared" si="1"/>
        <v>12.835678386482144</v>
      </c>
      <c r="H72" s="26">
        <f t="shared" si="4"/>
        <v>3.4780998382127309E-2</v>
      </c>
      <c r="I72" s="16">
        <v>19257.706799</v>
      </c>
      <c r="J72" s="16">
        <v>4155.4508260000002</v>
      </c>
      <c r="K72" s="17">
        <f t="shared" si="9"/>
        <v>21.578118668915351</v>
      </c>
      <c r="L72" s="26">
        <f t="shared" si="10"/>
        <v>4.5464589436903013E-2</v>
      </c>
    </row>
    <row r="73" spans="1:12" ht="4.5" customHeight="1">
      <c r="B73" s="4"/>
      <c r="C73" s="4"/>
      <c r="D73" s="25"/>
      <c r="E73" s="16"/>
      <c r="F73" s="16"/>
      <c r="G73" s="17"/>
      <c r="H73" s="17"/>
      <c r="I73" s="16"/>
      <c r="J73" s="16"/>
      <c r="K73" s="16"/>
    </row>
    <row r="74" spans="1:12" s="23" customFormat="1">
      <c r="A74" s="21"/>
      <c r="B74" s="10" t="s">
        <v>73</v>
      </c>
      <c r="C74" s="22"/>
      <c r="D74" s="10"/>
      <c r="E74" s="11">
        <f>SUM(E75:E75)</f>
        <v>980</v>
      </c>
      <c r="F74" s="11">
        <f>SUM(F75:F75)</f>
        <v>980</v>
      </c>
      <c r="G74" s="12">
        <f t="shared" si="1"/>
        <v>100</v>
      </c>
      <c r="H74" s="15">
        <f t="shared" si="4"/>
        <v>1.3534652902517616E-2</v>
      </c>
      <c r="I74" s="13">
        <f>SUM(I75:I75)</f>
        <v>980</v>
      </c>
      <c r="J74" s="13">
        <f>SUM(J75:J75)</f>
        <v>980</v>
      </c>
      <c r="K74" s="14">
        <f>IFERROR((J74/I74)*100,0)</f>
        <v>100</v>
      </c>
      <c r="L74" s="15">
        <f>+J74/$J$29*100</f>
        <v>1.0722133292828177E-2</v>
      </c>
    </row>
    <row r="75" spans="1:12">
      <c r="B75" s="24" t="s">
        <v>74</v>
      </c>
      <c r="C75" s="4"/>
      <c r="D75" s="25"/>
      <c r="E75" s="16">
        <f>980000000/1000000</f>
        <v>980</v>
      </c>
      <c r="F75" s="16">
        <f>980000000/1000000</f>
        <v>980</v>
      </c>
      <c r="G75" s="17">
        <f t="shared" si="1"/>
        <v>100</v>
      </c>
      <c r="H75" s="26">
        <f t="shared" si="4"/>
        <v>1.3534652902517616E-2</v>
      </c>
      <c r="I75" s="16">
        <v>980</v>
      </c>
      <c r="J75" s="16">
        <v>980</v>
      </c>
      <c r="K75" s="17">
        <f>IFERROR((J75/I75)*100,0)</f>
        <v>100</v>
      </c>
      <c r="L75" s="26">
        <f>+J75/$J$29*100</f>
        <v>1.0722133292828177E-2</v>
      </c>
    </row>
    <row r="76" spans="1:12" ht="4.5" customHeight="1">
      <c r="B76" s="4"/>
      <c r="C76" s="4"/>
      <c r="D76" s="25"/>
      <c r="E76" s="16"/>
      <c r="F76" s="16"/>
      <c r="G76" s="17"/>
      <c r="H76" s="17"/>
      <c r="I76" s="16"/>
      <c r="J76" s="16"/>
      <c r="K76" s="16"/>
    </row>
    <row r="77" spans="1:12" s="23" customFormat="1">
      <c r="A77" s="21"/>
      <c r="B77" s="10" t="s">
        <v>75</v>
      </c>
      <c r="C77" s="22"/>
      <c r="D77" s="10"/>
      <c r="E77" s="11">
        <f>SUM(E78:E83)</f>
        <v>323506.18367500004</v>
      </c>
      <c r="F77" s="11">
        <f>SUM(F78:F83)</f>
        <v>278093.00013200002</v>
      </c>
      <c r="G77" s="12">
        <f t="shared" si="1"/>
        <v>85.962189956584297</v>
      </c>
      <c r="H77" s="12">
        <f t="shared" si="4"/>
        <v>3.8407063585779646</v>
      </c>
      <c r="I77" s="13">
        <f>SUM(I78:I83)</f>
        <v>355394.23543100001</v>
      </c>
      <c r="J77" s="13">
        <f>SUM(J78:J83)</f>
        <v>324851.41264499997</v>
      </c>
      <c r="K77" s="14">
        <f t="shared" ref="K77:K83" si="11">IFERROR((J77/I77)*100,0)</f>
        <v>91.405931852282407</v>
      </c>
      <c r="L77" s="15">
        <f t="shared" ref="L77:L82" si="12">+J77/$J$29*100</f>
        <v>3.5541838232073659</v>
      </c>
    </row>
    <row r="78" spans="1:12">
      <c r="B78" s="24" t="s">
        <v>76</v>
      </c>
      <c r="C78" s="4"/>
      <c r="D78" s="25"/>
      <c r="E78" s="16">
        <v>102614.275074</v>
      </c>
      <c r="F78" s="16">
        <v>90476.976250000007</v>
      </c>
      <c r="G78" s="17">
        <f t="shared" si="1"/>
        <v>88.17191973022544</v>
      </c>
      <c r="H78" s="26">
        <f t="shared" si="4"/>
        <v>1.249565784911306</v>
      </c>
      <c r="I78" s="16">
        <v>119831.683387</v>
      </c>
      <c r="J78" s="16">
        <v>116375.864229</v>
      </c>
      <c r="K78" s="17">
        <f t="shared" si="11"/>
        <v>97.116105640576436</v>
      </c>
      <c r="L78" s="26">
        <f t="shared" si="12"/>
        <v>1.2732627840116455</v>
      </c>
    </row>
    <row r="79" spans="1:12">
      <c r="B79" s="24" t="s">
        <v>77</v>
      </c>
      <c r="C79" s="4"/>
      <c r="D79" s="25"/>
      <c r="E79" s="16">
        <v>54420.968759000003</v>
      </c>
      <c r="F79" s="16">
        <v>40158.868113999997</v>
      </c>
      <c r="G79" s="17">
        <f t="shared" si="1"/>
        <v>73.793004846791931</v>
      </c>
      <c r="H79" s="26">
        <f t="shared" si="4"/>
        <v>0.55462891926629809</v>
      </c>
      <c r="I79" s="16">
        <v>65273.055590999997</v>
      </c>
      <c r="J79" s="16">
        <v>51738.024545</v>
      </c>
      <c r="K79" s="17">
        <f t="shared" si="11"/>
        <v>79.263984314124485</v>
      </c>
      <c r="L79" s="26">
        <f t="shared" si="12"/>
        <v>0.5660632606929652</v>
      </c>
    </row>
    <row r="80" spans="1:12">
      <c r="B80" s="24" t="s">
        <v>78</v>
      </c>
      <c r="C80" s="4"/>
      <c r="D80" s="25"/>
      <c r="E80" s="16">
        <v>12944.835712</v>
      </c>
      <c r="F80" s="16">
        <v>11434.735842</v>
      </c>
      <c r="G80" s="17">
        <f t="shared" si="1"/>
        <v>88.334345034598456</v>
      </c>
      <c r="H80" s="26">
        <f t="shared" si="4"/>
        <v>0.15792365372800765</v>
      </c>
      <c r="I80" s="16">
        <v>13461.903259999999</v>
      </c>
      <c r="J80" s="16">
        <v>12996.334597999999</v>
      </c>
      <c r="K80" s="17">
        <f t="shared" si="11"/>
        <v>96.541583660139892</v>
      </c>
      <c r="L80" s="26">
        <f t="shared" si="12"/>
        <v>0.14219227742648008</v>
      </c>
    </row>
    <row r="81" spans="1:12">
      <c r="B81" s="24" t="s">
        <v>79</v>
      </c>
      <c r="C81" s="4"/>
      <c r="D81" s="25"/>
      <c r="E81" s="16">
        <v>144767.31489800001</v>
      </c>
      <c r="F81" s="16">
        <v>128511.64584899999</v>
      </c>
      <c r="G81" s="17">
        <f t="shared" si="1"/>
        <v>88.771174584226131</v>
      </c>
      <c r="H81" s="26">
        <f t="shared" si="4"/>
        <v>1.7748576739770241</v>
      </c>
      <c r="I81" s="16">
        <v>148068.803961</v>
      </c>
      <c r="J81" s="16">
        <v>140209.750076</v>
      </c>
      <c r="K81" s="17">
        <f t="shared" si="11"/>
        <v>94.69229596325367</v>
      </c>
      <c r="L81" s="26">
        <f t="shared" si="12"/>
        <v>1.5340281931316302</v>
      </c>
    </row>
    <row r="82" spans="1:12">
      <c r="B82" s="24" t="s">
        <v>80</v>
      </c>
      <c r="C82" s="4"/>
      <c r="D82" s="25"/>
      <c r="E82" s="16">
        <v>6058.7892320000001</v>
      </c>
      <c r="F82" s="16">
        <v>5019.6460770000003</v>
      </c>
      <c r="G82" s="17">
        <f t="shared" si="1"/>
        <v>82.848996470917342</v>
      </c>
      <c r="H82" s="26">
        <f t="shared" si="4"/>
        <v>6.9325680964978792E-2</v>
      </c>
      <c r="I82" s="16">
        <v>6058.7892320000001</v>
      </c>
      <c r="J82" s="16">
        <v>3531.4391970000001</v>
      </c>
      <c r="K82" s="17">
        <f t="shared" si="11"/>
        <v>58.286219602233558</v>
      </c>
      <c r="L82" s="26">
        <f t="shared" si="12"/>
        <v>3.8637307944645004E-2</v>
      </c>
    </row>
    <row r="83" spans="1:12">
      <c r="B83" s="24" t="s">
        <v>81</v>
      </c>
      <c r="C83" s="4"/>
      <c r="D83" s="25"/>
      <c r="E83" s="16">
        <v>2700</v>
      </c>
      <c r="F83" s="16">
        <v>2491.1280000000002</v>
      </c>
      <c r="G83" s="17">
        <f t="shared" si="1"/>
        <v>92.263999999999996</v>
      </c>
      <c r="H83" s="26">
        <f t="shared" si="4"/>
        <v>3.4404645730349903E-2</v>
      </c>
      <c r="I83" s="16">
        <v>2700</v>
      </c>
      <c r="J83" s="16">
        <v>0</v>
      </c>
      <c r="K83" s="17">
        <f t="shared" si="11"/>
        <v>0</v>
      </c>
      <c r="L83" s="26" t="s">
        <v>65</v>
      </c>
    </row>
    <row r="84" spans="1:12" ht="4.5" customHeight="1">
      <c r="B84" s="4"/>
      <c r="C84" s="4"/>
      <c r="D84" s="25"/>
      <c r="E84" s="16"/>
      <c r="F84" s="16"/>
      <c r="G84" s="17"/>
      <c r="H84" s="17"/>
      <c r="I84" s="16"/>
      <c r="J84" s="16"/>
      <c r="K84" s="16"/>
    </row>
    <row r="85" spans="1:12" s="23" customFormat="1">
      <c r="A85" s="21"/>
      <c r="B85" s="10" t="s">
        <v>82</v>
      </c>
      <c r="C85" s="22"/>
      <c r="D85" s="22"/>
      <c r="E85" s="11">
        <f>SUM(E86:E90)</f>
        <v>289966.57396199997</v>
      </c>
      <c r="F85" s="11">
        <f>SUM(F86:F90)</f>
        <v>107377.94981799999</v>
      </c>
      <c r="G85" s="12">
        <f t="shared" si="1"/>
        <v>37.031147539120091</v>
      </c>
      <c r="H85" s="12">
        <f t="shared" si="4"/>
        <v>1.4829829389495759</v>
      </c>
      <c r="I85" s="13">
        <f>SUM(I86:I90)</f>
        <v>277399.77364299999</v>
      </c>
      <c r="J85" s="13">
        <f>SUM(J86:J90)</f>
        <v>108703.031376</v>
      </c>
      <c r="K85" s="14">
        <f t="shared" ref="K85:K90" si="13">IFERROR((J85/I85)*100,0)</f>
        <v>39.18641675457728</v>
      </c>
      <c r="L85" s="15">
        <f t="shared" ref="L85:L90" si="14">+J85/$J$29*100</f>
        <v>1.1893146854570975</v>
      </c>
    </row>
    <row r="86" spans="1:12">
      <c r="B86" s="24" t="s">
        <v>83</v>
      </c>
      <c r="C86" s="25"/>
      <c r="E86" s="16">
        <v>140502.478061</v>
      </c>
      <c r="F86" s="16">
        <v>30726.801704000001</v>
      </c>
      <c r="G86" s="17">
        <f t="shared" si="1"/>
        <v>21.869224036504022</v>
      </c>
      <c r="H86" s="26">
        <f t="shared" si="4"/>
        <v>0.42436387333482328</v>
      </c>
      <c r="I86" s="16">
        <v>140502.478061</v>
      </c>
      <c r="J86" s="16">
        <v>25710.135043999999</v>
      </c>
      <c r="K86" s="17">
        <f t="shared" si="13"/>
        <v>18.298705758654155</v>
      </c>
      <c r="L86" s="26">
        <f t="shared" si="14"/>
        <v>0.28129336216161305</v>
      </c>
    </row>
    <row r="87" spans="1:12">
      <c r="B87" s="24" t="s">
        <v>84</v>
      </c>
      <c r="C87" s="4"/>
      <c r="E87" s="16">
        <v>80</v>
      </c>
      <c r="F87" s="16">
        <v>0</v>
      </c>
      <c r="G87" s="17">
        <f t="shared" si="1"/>
        <v>0</v>
      </c>
      <c r="H87" s="17">
        <f t="shared" si="4"/>
        <v>0</v>
      </c>
      <c r="I87" s="18">
        <v>430</v>
      </c>
      <c r="J87" s="18">
        <v>328.10100699999998</v>
      </c>
      <c r="K87" s="17">
        <f t="shared" si="13"/>
        <v>76.302559767441863</v>
      </c>
      <c r="L87" s="26">
        <f t="shared" si="14"/>
        <v>3.5897374801685212E-3</v>
      </c>
    </row>
    <row r="88" spans="1:12">
      <c r="B88" s="24" t="s">
        <v>85</v>
      </c>
      <c r="C88" s="4"/>
      <c r="E88" s="16">
        <v>136737.59590099999</v>
      </c>
      <c r="F88" s="16">
        <f>67941745647/1000000</f>
        <v>67941.745647000003</v>
      </c>
      <c r="G88" s="17">
        <f t="shared" si="1"/>
        <v>49.687684794597978</v>
      </c>
      <c r="H88" s="26">
        <f t="shared" si="4"/>
        <v>0.93833463767681846</v>
      </c>
      <c r="I88" s="18">
        <v>123015.127529</v>
      </c>
      <c r="J88" s="18">
        <v>74917.503882000005</v>
      </c>
      <c r="K88" s="17">
        <f t="shared" si="13"/>
        <v>60.901049640694552</v>
      </c>
      <c r="L88" s="26">
        <f t="shared" si="14"/>
        <v>0.81966883937630242</v>
      </c>
    </row>
    <row r="89" spans="1:12">
      <c r="B89" s="24" t="s">
        <v>86</v>
      </c>
      <c r="C89" s="25"/>
      <c r="E89" s="16">
        <v>5646.5</v>
      </c>
      <c r="F89" s="16">
        <v>5317.8897589999997</v>
      </c>
      <c r="G89" s="17">
        <f t="shared" si="1"/>
        <v>94.180284406269365</v>
      </c>
      <c r="H89" s="26">
        <f t="shared" si="4"/>
        <v>7.3444685777467392E-2</v>
      </c>
      <c r="I89" s="18">
        <v>7937.5</v>
      </c>
      <c r="J89" s="18">
        <v>7747.2914430000001</v>
      </c>
      <c r="K89" s="17">
        <f t="shared" si="13"/>
        <v>97.603671722834648</v>
      </c>
      <c r="L89" s="26">
        <f t="shared" si="14"/>
        <v>8.4762746439013423E-2</v>
      </c>
    </row>
    <row r="90" spans="1:12">
      <c r="B90" s="24" t="s">
        <v>87</v>
      </c>
      <c r="C90" s="25"/>
      <c r="E90" s="16">
        <v>7000</v>
      </c>
      <c r="F90" s="16">
        <v>3391.5127080000002</v>
      </c>
      <c r="G90" s="17">
        <f t="shared" si="1"/>
        <v>48.450181542857145</v>
      </c>
      <c r="H90" s="26">
        <f t="shared" si="4"/>
        <v>4.6839742160466914E-2</v>
      </c>
      <c r="I90" s="18">
        <v>5514.6680530000003</v>
      </c>
      <c r="J90" s="17">
        <v>0</v>
      </c>
      <c r="K90" s="17">
        <f t="shared" si="13"/>
        <v>0</v>
      </c>
      <c r="L90" s="17">
        <f t="shared" si="14"/>
        <v>0</v>
      </c>
    </row>
    <row r="91" spans="1:12" ht="4.5" customHeight="1">
      <c r="B91" s="4"/>
      <c r="C91" s="25"/>
      <c r="D91" s="4"/>
      <c r="E91" s="16"/>
      <c r="F91" s="16"/>
      <c r="G91" s="17"/>
      <c r="H91" s="17"/>
      <c r="I91" s="18"/>
      <c r="J91" s="18"/>
      <c r="K91" s="19"/>
    </row>
    <row r="92" spans="1:12">
      <c r="B92" s="10" t="s">
        <v>88</v>
      </c>
      <c r="C92" s="4"/>
      <c r="D92" s="4"/>
      <c r="E92" s="11">
        <f>SUM(E93:E96)</f>
        <v>1392178.085153</v>
      </c>
      <c r="F92" s="11">
        <f>SUM(F93:F96)</f>
        <v>278121.07345600001</v>
      </c>
      <c r="G92" s="12">
        <f t="shared" si="1"/>
        <v>19.97740636934639</v>
      </c>
      <c r="H92" s="12">
        <f t="shared" si="4"/>
        <v>3.8410940756148628</v>
      </c>
      <c r="I92" s="13">
        <f>SUM(I93:I96)</f>
        <v>1383747.468938</v>
      </c>
      <c r="J92" s="13">
        <f>SUM(J93:J96)</f>
        <v>400727.39476100006</v>
      </c>
      <c r="K92" s="14">
        <f>IFERROR((J92/I92)*100,0)</f>
        <v>28.95957562752044</v>
      </c>
      <c r="L92" s="15">
        <f>+J92/$J$29*100</f>
        <v>4.3843393272604265</v>
      </c>
    </row>
    <row r="93" spans="1:12">
      <c r="B93" s="24" t="s">
        <v>89</v>
      </c>
      <c r="C93" s="4"/>
      <c r="D93" s="4"/>
      <c r="E93" s="16">
        <v>544675.01730900002</v>
      </c>
      <c r="F93" s="16">
        <v>276701.550644</v>
      </c>
      <c r="G93" s="17">
        <f t="shared" si="1"/>
        <v>50.801219415397611</v>
      </c>
      <c r="H93" s="26">
        <f t="shared" si="4"/>
        <v>3.8214892301581016</v>
      </c>
      <c r="I93" s="18">
        <v>537442.59293699998</v>
      </c>
      <c r="J93" s="18">
        <v>398063.25296800002</v>
      </c>
      <c r="K93" s="17">
        <f>IFERROR((J93/I93)*100,0)</f>
        <v>74.066190175340594</v>
      </c>
      <c r="L93" s="26">
        <f>+J93/$J$29*100</f>
        <v>4.3551910788772217</v>
      </c>
    </row>
    <row r="94" spans="1:12">
      <c r="B94" s="24" t="s">
        <v>90</v>
      </c>
      <c r="C94" s="4"/>
      <c r="D94" s="4"/>
      <c r="E94" s="16">
        <v>1685</v>
      </c>
      <c r="F94" s="16">
        <v>636.01971700000001</v>
      </c>
      <c r="G94" s="17">
        <f t="shared" si="1"/>
        <v>37.745977270029677</v>
      </c>
      <c r="H94" s="26">
        <f t="shared" si="4"/>
        <v>8.7839858252576342E-3</v>
      </c>
      <c r="I94" s="18">
        <v>1685</v>
      </c>
      <c r="J94" s="18">
        <v>1446.6989550000001</v>
      </c>
      <c r="K94" s="17">
        <f>IFERROR((J94/I94)*100,0)</f>
        <v>85.857504747774485</v>
      </c>
      <c r="L94" s="26">
        <f>+J94/$J$29*100</f>
        <v>1.5828264316433908E-2</v>
      </c>
    </row>
    <row r="95" spans="1:12">
      <c r="B95" s="24" t="s">
        <v>91</v>
      </c>
      <c r="C95" s="4"/>
      <c r="D95" s="4"/>
      <c r="E95" s="16">
        <v>8266.5616250000003</v>
      </c>
      <c r="F95" s="16">
        <v>54.072650000000003</v>
      </c>
      <c r="G95" s="26">
        <f t="shared" si="1"/>
        <v>0.6541129486831837</v>
      </c>
      <c r="H95" s="26">
        <f t="shared" si="4"/>
        <v>7.4679035639726445E-4</v>
      </c>
      <c r="I95" s="18">
        <v>8213.0889750000006</v>
      </c>
      <c r="J95" s="18">
        <v>1133.441192</v>
      </c>
      <c r="K95" s="17">
        <f>IFERROR((J95/I95)*100,0)</f>
        <v>13.800425095236472</v>
      </c>
      <c r="L95" s="26">
        <f>+J95/$J$29*100</f>
        <v>1.2400926061434749E-2</v>
      </c>
    </row>
    <row r="96" spans="1:12">
      <c r="B96" s="24" t="s">
        <v>92</v>
      </c>
      <c r="C96" s="4"/>
      <c r="D96" s="4"/>
      <c r="E96" s="16">
        <f>837551506219/1000000</f>
        <v>837551.50621899997</v>
      </c>
      <c r="F96" s="16">
        <f>729430445/1000000</f>
        <v>729.43044499999996</v>
      </c>
      <c r="G96" s="26">
        <f t="shared" si="1"/>
        <v>8.7090816455325085E-2</v>
      </c>
      <c r="H96" s="26">
        <f t="shared" si="4"/>
        <v>1.0074069275106087E-2</v>
      </c>
      <c r="I96" s="18">
        <v>836406.78702599998</v>
      </c>
      <c r="J96" s="18">
        <v>84.001645999999994</v>
      </c>
      <c r="K96" s="26">
        <f>IFERROR((J96/I96)*100,0)</f>
        <v>1.0043156906782582E-2</v>
      </c>
      <c r="L96" s="26">
        <f>+J96/$J$29*100</f>
        <v>9.1905800533568041E-4</v>
      </c>
    </row>
    <row r="97" spans="1:12">
      <c r="B97" s="4"/>
      <c r="C97" s="4"/>
      <c r="D97" s="4"/>
      <c r="E97" s="16"/>
      <c r="F97" s="16"/>
      <c r="G97" s="17"/>
      <c r="H97" s="17"/>
      <c r="I97" s="18"/>
      <c r="J97" s="18"/>
      <c r="K97" s="19"/>
    </row>
    <row r="98" spans="1:12">
      <c r="B98" s="10" t="s">
        <v>93</v>
      </c>
      <c r="C98" s="22"/>
      <c r="D98" s="10"/>
      <c r="E98" s="11">
        <f>+E10-E29</f>
        <v>0</v>
      </c>
      <c r="F98" s="11">
        <f>+F10-F29</f>
        <v>1465469.8589119986</v>
      </c>
      <c r="G98" s="12">
        <v>0</v>
      </c>
      <c r="H98" s="12">
        <v>0</v>
      </c>
      <c r="I98" s="17">
        <f>+I10-I29</f>
        <v>0</v>
      </c>
      <c r="J98" s="11">
        <f>+J10-J29</f>
        <v>1186060.8788790014</v>
      </c>
      <c r="K98" s="12">
        <v>0</v>
      </c>
      <c r="L98" s="12">
        <v>0</v>
      </c>
    </row>
    <row r="99" spans="1:12" ht="15.75" thickBot="1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</row>
    <row r="100" spans="1:12" ht="4.5" customHeight="1">
      <c r="E100" s="13"/>
      <c r="F100" s="13"/>
      <c r="G100" s="14"/>
      <c r="H100" s="14"/>
      <c r="I100" s="13"/>
      <c r="J100" s="13"/>
      <c r="K100" s="14"/>
    </row>
    <row r="101" spans="1:12">
      <c r="B101" s="1" t="s">
        <v>94</v>
      </c>
      <c r="E101" s="13"/>
      <c r="F101" s="13"/>
      <c r="G101" s="14"/>
      <c r="H101" s="14"/>
      <c r="I101" s="13"/>
      <c r="J101" s="13"/>
      <c r="K101" s="14"/>
    </row>
    <row r="102" spans="1:12" ht="4.5" customHeight="1">
      <c r="E102" s="13"/>
      <c r="F102" s="13"/>
      <c r="G102" s="14"/>
      <c r="H102" s="14"/>
      <c r="I102" s="13"/>
      <c r="J102" s="13"/>
      <c r="K102" s="14"/>
    </row>
    <row r="103" spans="1:12" s="25" customFormat="1">
      <c r="A103" s="2"/>
      <c r="B103" s="5" t="s">
        <v>95</v>
      </c>
      <c r="C103" s="30"/>
      <c r="D103" s="30"/>
      <c r="F103" s="30"/>
      <c r="G103" s="30"/>
      <c r="H103" s="30"/>
      <c r="K103" s="31"/>
    </row>
  </sheetData>
  <mergeCells count="12">
    <mergeCell ref="B4:D8"/>
    <mergeCell ref="E4:H5"/>
    <mergeCell ref="I4:L5"/>
    <mergeCell ref="N4:P5"/>
    <mergeCell ref="E7:E8"/>
    <mergeCell ref="F7:F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orientation="portrait" r:id="rId1"/>
  <ignoredErrors>
    <ignoredError sqref="E6:L6" numberStoredAsText="1"/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7.2.5_A_P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2019-08-19T14:42:59Z</dcterms:created>
  <dcterms:modified xsi:type="dcterms:W3CDTF">2021-05-11T16:15:42Z</dcterms:modified>
</cp:coreProperties>
</file>