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9.7" sheetId="1" r:id="rId1"/>
    <sheet name="Graf-9.7a" sheetId="2" r:id="rId2"/>
    <sheet name="Graf-9.7b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 localSheetId="1">'[3]C-11-1-3'!#REF!</definedName>
    <definedName name="_1113" localSheetId="2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 localSheetId="1">'[12]C-03-2-4'!#REF!</definedName>
    <definedName name="_324" localSheetId="2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 localSheetId="1">'[20]C-07-1-3'!#REF!</definedName>
    <definedName name="_713" localSheetId="2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localSheetId="2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localSheetId="2" hidden="1">{"'P-3'!$A$6:$R$41"}</definedName>
    <definedName name="a" hidden="1">{"'P-3'!$A$6:$R$41"}</definedName>
    <definedName name="A_impresión_IM" localSheetId="0">#REF!</definedName>
    <definedName name="A_impresión_IM" localSheetId="1">#REF!</definedName>
    <definedName name="A_impresión_IM" localSheetId="2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localSheetId="2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localSheetId="2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localSheetId="2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 localSheetId="1">#REF!</definedName>
    <definedName name="INDICES" localSheetId="2">#REF!</definedName>
    <definedName name="INDICES">#REF!</definedName>
    <definedName name="JJ" localSheetId="0">'[1]C-01-2-1'!#REF!</definedName>
    <definedName name="JJ" localSheetId="1">'[1]C-01-2-1'!#REF!</definedName>
    <definedName name="JJ" localSheetId="2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localSheetId="2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 localSheetId="1">#REF!</definedName>
    <definedName name="resumen" localSheetId="2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2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2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2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2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6" i="3" l="1"/>
  <c r="D6" i="3"/>
  <c r="D9" i="3"/>
  <c r="C10" i="3"/>
  <c r="D10" i="3"/>
  <c r="C25" i="3"/>
  <c r="C7" i="3" s="1"/>
  <c r="D25" i="3"/>
  <c r="D7" i="3" s="1"/>
  <c r="C42" i="2"/>
  <c r="C8" i="2" s="1"/>
  <c r="D42" i="2"/>
  <c r="D6" i="2" s="1"/>
  <c r="D10" i="1"/>
  <c r="D8" i="1" s="1"/>
  <c r="E10" i="1"/>
  <c r="E8" i="1" s="1"/>
  <c r="F8" i="1" s="1"/>
  <c r="H10" i="1"/>
  <c r="H8" i="1" s="1"/>
  <c r="I10" i="1"/>
  <c r="I8" i="1" s="1"/>
  <c r="J8" i="1" s="1"/>
  <c r="J10" i="1"/>
  <c r="L10" i="1"/>
  <c r="L8" i="1" s="1"/>
  <c r="F12" i="1"/>
  <c r="J12" i="1"/>
  <c r="L12" i="1"/>
  <c r="M12" i="1"/>
  <c r="M10" i="1" s="1"/>
  <c r="N12" i="1"/>
  <c r="F13" i="1"/>
  <c r="J13" i="1"/>
  <c r="L13" i="1"/>
  <c r="M13" i="1"/>
  <c r="N13" i="1" s="1"/>
  <c r="F14" i="1"/>
  <c r="J14" i="1"/>
  <c r="L14" i="1"/>
  <c r="M14" i="1"/>
  <c r="N14" i="1" s="1"/>
  <c r="D16" i="1"/>
  <c r="E16" i="1"/>
  <c r="F16" i="1" s="1"/>
  <c r="H16" i="1"/>
  <c r="I16" i="1"/>
  <c r="J16" i="1" s="1"/>
  <c r="L16" i="1"/>
  <c r="F18" i="1"/>
  <c r="J18" i="1"/>
  <c r="L18" i="1"/>
  <c r="M18" i="1"/>
  <c r="M16" i="1" s="1"/>
  <c r="N16" i="1" s="1"/>
  <c r="N18" i="1"/>
  <c r="F19" i="1"/>
  <c r="J19" i="1"/>
  <c r="L19" i="1"/>
  <c r="M19" i="1"/>
  <c r="N19" i="1" s="1"/>
  <c r="F20" i="1"/>
  <c r="J20" i="1"/>
  <c r="L20" i="1"/>
  <c r="M20" i="1"/>
  <c r="N20" i="1" s="1"/>
  <c r="F21" i="1"/>
  <c r="J21" i="1"/>
  <c r="L21" i="1"/>
  <c r="M21" i="1"/>
  <c r="N21" i="1"/>
  <c r="F22" i="1"/>
  <c r="J22" i="1"/>
  <c r="L22" i="1"/>
  <c r="M22" i="1"/>
  <c r="N22" i="1"/>
  <c r="C12" i="3" l="1"/>
  <c r="D12" i="3"/>
  <c r="C9" i="3"/>
  <c r="D8" i="3"/>
  <c r="C8" i="3"/>
  <c r="D20" i="2"/>
  <c r="C7" i="2"/>
  <c r="C6" i="2"/>
  <c r="D8" i="2"/>
  <c r="D7" i="2"/>
  <c r="N10" i="1"/>
  <c r="M8" i="1"/>
  <c r="N8" i="1" s="1"/>
  <c r="F10" i="1"/>
  <c r="C20" i="2" l="1"/>
</calcChain>
</file>

<file path=xl/sharedStrings.xml><?xml version="1.0" encoding="utf-8"?>
<sst xmlns="http://schemas.openxmlformats.org/spreadsheetml/2006/main" count="49" uniqueCount="29">
  <si>
    <r>
      <t>Fuente:</t>
    </r>
    <r>
      <rPr>
        <sz val="9"/>
        <rFont val="Times New Roman"/>
        <family val="1"/>
      </rPr>
      <t xml:space="preserve"> Ministerio de Hacienda. Subsecretaría de Estado de Economía. Dirección de Política Macro-Fiscal. </t>
    </r>
  </si>
  <si>
    <r>
      <rPr>
        <b/>
        <sz val="9"/>
        <rFont val="Times New Roman"/>
        <family val="1"/>
      </rPr>
      <t xml:space="preserve">Nota: </t>
    </r>
    <r>
      <rPr>
        <sz val="9"/>
        <rFont val="Times New Roman"/>
        <family val="1"/>
      </rPr>
      <t>Las sumas totales pueden tener diferencias debido a redondeos decimales.</t>
    </r>
  </si>
  <si>
    <t>1/ Incluye a las universidades nacionales del Este, Pilar, Itapúa, Concepción, Villarrica del Espíritu Santo, Caaguazú, Canindeyú y a la Universidad Politécnica Taiwán - Paraguay.</t>
  </si>
  <si>
    <t>Industria Nacional del Cemento</t>
  </si>
  <si>
    <t>Dirección Nacional de Aeronáutica Civil</t>
  </si>
  <si>
    <t>Administración Nacional de Navegación y Puertos</t>
  </si>
  <si>
    <t>Administración Nacional de Electricidad</t>
  </si>
  <si>
    <t>Petróleos Paraguayos</t>
  </si>
  <si>
    <t>EMPRESAS PÚBLICAS</t>
  </si>
  <si>
    <r>
      <t>Universidad Nacional de Asunción</t>
    </r>
    <r>
      <rPr>
        <vertAlign val="superscript"/>
        <sz val="10"/>
        <rFont val="Times New Roman"/>
        <family val="1"/>
      </rPr>
      <t>1/</t>
    </r>
  </si>
  <si>
    <t>Instituto de Previsión Social</t>
  </si>
  <si>
    <t>Instituto de Desarrollo Rural y de la Tierra</t>
  </si>
  <si>
    <t>ENTIDADES DESCENTRALIZADAS</t>
  </si>
  <si>
    <t>Total</t>
  </si>
  <si>
    <t>% Ejecución</t>
  </si>
  <si>
    <t>Ejecución acumulada</t>
  </si>
  <si>
    <t>Presupuesto ajustado</t>
  </si>
  <si>
    <t>9.7.  Ejecución Presupuestaria de Ingresos de las Entidades Descentralizadas y Empresas Públicas por año (en millones de Guaraníes). Periodo 2019-2021</t>
  </si>
  <si>
    <t>UNA</t>
  </si>
  <si>
    <t>IPS</t>
  </si>
  <si>
    <t>INDERT</t>
  </si>
  <si>
    <t>Ejecución</t>
  </si>
  <si>
    <t>Presupuesto</t>
  </si>
  <si>
    <t>INC</t>
  </si>
  <si>
    <t>DINAC</t>
  </si>
  <si>
    <t>ANNP</t>
  </si>
  <si>
    <t>ANDE</t>
  </si>
  <si>
    <t>PETROPAR</t>
  </si>
  <si>
    <t>Entidades Descentralizadas y Empresas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</si>
</sst>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,##0.0"/>
    <numFmt numFmtId="166" formatCode="0.0_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0"/>
      <color theme="4" tint="-0.249977111117893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Calibri"/>
      <family val="2"/>
      <scheme val="minor"/>
    </font>
    <font>
      <vertAlign val="superscript"/>
      <sz val="10"/>
      <name val="Times New Roman"/>
      <family val="1"/>
    </font>
    <font>
      <b/>
      <sz val="10"/>
      <name val="Calibri"/>
      <family val="2"/>
      <scheme val="minor"/>
    </font>
    <font>
      <b/>
      <u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4"/>
      <color theme="0"/>
      <name val="Cambria"/>
      <family val="1"/>
      <scheme val="major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1"/>
      <color theme="0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167" fontId="17" fillId="12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167" fontId="17" fillId="16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167" fontId="17" fillId="20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167" fontId="17" fillId="2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167" fontId="17" fillId="28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167" fontId="17" fillId="32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167" fontId="6" fillId="2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4" fillId="35" borderId="0" applyNumberFormat="0" applyBorder="0" applyAlignment="0" applyProtection="0"/>
    <xf numFmtId="167" fontId="34" fillId="35" borderId="0" applyNumberFormat="0" applyBorder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167" fontId="11" fillId="6" borderId="4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5" fillId="47" borderId="17" applyNumberFormat="0" applyAlignment="0" applyProtection="0"/>
    <xf numFmtId="167" fontId="35" fillId="47" borderId="17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167" fontId="13" fillId="7" borderId="7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6" fillId="48" borderId="18" applyNumberFormat="0" applyAlignment="0" applyProtection="0"/>
    <xf numFmtId="167" fontId="36" fillId="48" borderId="18" applyNumberFormat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167" fontId="12" fillId="0" borderId="6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0" fontId="37" fillId="0" borderId="19" applyNumberFormat="0" applyFill="0" applyAlignment="0" applyProtection="0"/>
    <xf numFmtId="167" fontId="37" fillId="0" borderId="19" applyNumberFormat="0" applyFill="0" applyAlignment="0" applyProtection="0"/>
    <xf numFmtId="168" fontId="1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167" fontId="17" fillId="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17" fillId="13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17" fillId="17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167" fontId="17" fillId="21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167" fontId="17" fillId="2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17" fillId="29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167" fontId="9" fillId="5" borderId="4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33" fillId="38" borderId="17" applyNumberFormat="0" applyAlignment="0" applyProtection="0"/>
    <xf numFmtId="167" fontId="33" fillId="38" borderId="17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9" fillId="53" borderId="0" applyNumberFormat="0" applyFont="0" applyBorder="0" applyProtection="0"/>
    <xf numFmtId="175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167" fontId="7" fillId="3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0" fontId="45" fillId="34" borderId="0" applyNumberFormat="0" applyBorder="0" applyAlignment="0" applyProtection="0"/>
    <xf numFmtId="167" fontId="45" fillId="34" borderId="0" applyNumberFormat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8" fillId="0" borderId="0" applyFill="0" applyBorder="0" applyAlignment="0" applyProtection="0"/>
    <xf numFmtId="178" fontId="18" fillId="0" borderId="0" applyFill="0" applyBorder="0" applyAlignment="0" applyProtection="0"/>
    <xf numFmtId="177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9" fontId="18" fillId="0" borderId="0" applyFill="0" applyBorder="0" applyAlignment="0" applyProtection="0"/>
    <xf numFmtId="176" fontId="18" fillId="0" borderId="0" applyFill="0" applyBorder="0" applyAlignment="0" applyProtection="0"/>
    <xf numFmtId="41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0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0" fontId="4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46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46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40" fillId="0" borderId="0" applyFont="0" applyFill="0" applyBorder="0" applyAlignment="0" applyProtection="0"/>
    <xf numFmtId="180" fontId="46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8" fillId="0" borderId="0" applyFill="0" applyBorder="0" applyAlignment="0" applyProtection="0"/>
    <xf numFmtId="184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0" fontId="4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0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6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6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6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6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6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6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6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6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6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46" fillId="0" borderId="0" applyFont="0" applyFill="0" applyBorder="0" applyAlignment="0" applyProtection="0"/>
    <xf numFmtId="189" fontId="31" fillId="0" borderId="0" applyFont="0" applyFill="0" applyBorder="0" applyAlignment="0" applyProtection="0"/>
    <xf numFmtId="180" fontId="46" fillId="0" borderId="0" applyFont="0" applyFill="0" applyBorder="0" applyAlignment="0" applyProtection="0"/>
    <xf numFmtId="182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18" fillId="0" borderId="0" applyFill="0" applyBorder="0" applyAlignment="0" applyProtection="0"/>
    <xf numFmtId="191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0" fontId="49" fillId="0" borderId="0" applyNumberFormat="0" applyBorder="0" applyProtection="0"/>
    <xf numFmtId="191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9" fillId="0" borderId="0" applyNumberFormat="0" applyBorder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64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0" fontId="47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9" fillId="0" borderId="0" applyFont="0" applyFill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167" fontId="8" fillId="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50" fillId="54" borderId="0" applyNumberFormat="0" applyBorder="0" applyAlignment="0" applyProtection="0"/>
    <xf numFmtId="167" fontId="50" fillId="54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167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4" fontId="51" fillId="0" borderId="0"/>
    <xf numFmtId="37" fontId="48" fillId="0" borderId="0"/>
    <xf numFmtId="0" fontId="1" fillId="0" borderId="0"/>
    <xf numFmtId="194" fontId="51" fillId="0" borderId="0"/>
    <xf numFmtId="37" fontId="48" fillId="0" borderId="0"/>
    <xf numFmtId="195" fontId="51" fillId="0" borderId="0"/>
    <xf numFmtId="194" fontId="51" fillId="0" borderId="0"/>
    <xf numFmtId="37" fontId="48" fillId="0" borderId="0"/>
    <xf numFmtId="195" fontId="51" fillId="0" borderId="0"/>
    <xf numFmtId="194" fontId="51" fillId="0" borderId="0"/>
    <xf numFmtId="37" fontId="48" fillId="0" borderId="0"/>
    <xf numFmtId="195" fontId="51" fillId="0" borderId="0"/>
    <xf numFmtId="37" fontId="48" fillId="0" borderId="0"/>
    <xf numFmtId="195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31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1" fillId="0" borderId="0"/>
    <xf numFmtId="0" fontId="19" fillId="0" borderId="0" applyNumberFormat="0" applyFill="0" applyBorder="0" applyAlignment="0" applyProtection="0"/>
    <xf numFmtId="194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4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5" fontId="51" fillId="0" borderId="0"/>
    <xf numFmtId="194" fontId="51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37" fontId="48" fillId="0" borderId="0"/>
    <xf numFmtId="0" fontId="1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7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8" fillId="0" borderId="0"/>
    <xf numFmtId="0" fontId="18" fillId="0" borderId="0"/>
    <xf numFmtId="0" fontId="57" fillId="0" borderId="0"/>
    <xf numFmtId="0" fontId="58" fillId="0" borderId="0"/>
    <xf numFmtId="0" fontId="57" fillId="0" borderId="0"/>
    <xf numFmtId="0" fontId="57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18" fillId="55" borderId="20" applyNumberFormat="0" applyFont="0" applyAlignment="0" applyProtection="0"/>
    <xf numFmtId="167" fontId="18" fillId="55" borderId="20" applyNumberFormat="0" applyFont="0" applyAlignment="0" applyProtection="0"/>
    <xf numFmtId="167" fontId="18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0" fontId="31" fillId="55" borderId="20" applyNumberFormat="0" applyFont="0" applyAlignment="0" applyProtection="0"/>
    <xf numFmtId="167" fontId="31" fillId="55" borderId="20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9" fillId="0" borderId="0"/>
    <xf numFmtId="0" fontId="59" fillId="0" borderId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167" fontId="10" fillId="6" borderId="5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60" fillId="47" borderId="21" applyNumberFormat="0" applyAlignment="0" applyProtection="0"/>
    <xf numFmtId="167" fontId="60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167" fontId="3" fillId="0" borderId="1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4" fillId="0" borderId="22" applyNumberFormat="0" applyFill="0" applyAlignment="0" applyProtection="0"/>
    <xf numFmtId="167" fontId="64" fillId="0" borderId="22" applyNumberFormat="0" applyFill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167" fontId="4" fillId="0" borderId="2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167" fontId="5" fillId="0" borderId="3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38" fillId="0" borderId="24" applyNumberFormat="0" applyFill="0" applyAlignment="0" applyProtection="0"/>
    <xf numFmtId="167" fontId="38" fillId="0" borderId="24" applyNumberFormat="0" applyFill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167" fontId="16" fillId="0" borderId="9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  <xf numFmtId="0" fontId="67" fillId="0" borderId="25" applyNumberFormat="0" applyFill="0" applyAlignment="0" applyProtection="0"/>
    <xf numFmtId="167" fontId="67" fillId="0" borderId="25" applyNumberFormat="0" applyFill="0" applyAlignment="0" applyProtection="0"/>
  </cellStyleXfs>
  <cellXfs count="108">
    <xf numFmtId="0" fontId="0" fillId="0" borderId="0" xfId="0"/>
    <xf numFmtId="0" fontId="19" fillId="0" borderId="0" xfId="1" applyFont="1"/>
    <xf numFmtId="0" fontId="20" fillId="0" borderId="0" xfId="0" applyFont="1" applyFill="1"/>
    <xf numFmtId="0" fontId="21" fillId="0" borderId="0" xfId="2" applyFont="1" applyFill="1" applyAlignment="1">
      <alignment horizontal="left"/>
    </xf>
    <xf numFmtId="0" fontId="19" fillId="0" borderId="0" xfId="2" applyFont="1" applyFill="1" applyAlignment="1">
      <alignment horizontal="left"/>
    </xf>
    <xf numFmtId="0" fontId="22" fillId="0" borderId="0" xfId="1" applyFont="1"/>
    <xf numFmtId="0" fontId="20" fillId="0" borderId="0" xfId="3" applyFont="1" applyFill="1" applyAlignment="1">
      <alignment horizontal="left"/>
    </xf>
    <xf numFmtId="0" fontId="19" fillId="0" borderId="0" xfId="1" applyFont="1" applyFill="1"/>
    <xf numFmtId="3" fontId="19" fillId="0" borderId="0" xfId="1" applyNumberFormat="1" applyFont="1" applyFill="1"/>
    <xf numFmtId="0" fontId="23" fillId="0" borderId="0" xfId="1" applyFont="1" applyFill="1" applyAlignment="1" applyProtection="1">
      <alignment horizontal="left"/>
    </xf>
    <xf numFmtId="0" fontId="24" fillId="0" borderId="0" xfId="1" applyFont="1" applyFill="1" applyAlignment="1" applyProtection="1">
      <alignment horizontal="left"/>
    </xf>
    <xf numFmtId="0" fontId="19" fillId="0" borderId="0" xfId="0" applyFont="1" applyFill="1"/>
    <xf numFmtId="0" fontId="25" fillId="0" borderId="0" xfId="0" applyFont="1" applyFill="1" applyAlignment="1">
      <alignment horizontal="left"/>
    </xf>
    <xf numFmtId="0" fontId="25" fillId="0" borderId="0" xfId="0" applyFont="1" applyFill="1"/>
    <xf numFmtId="164" fontId="19" fillId="0" borderId="10" xfId="0" applyNumberFormat="1" applyFont="1" applyFill="1" applyBorder="1" applyAlignment="1" applyProtection="1">
      <alignment horizontal="right"/>
    </xf>
    <xf numFmtId="164" fontId="19" fillId="0" borderId="10" xfId="0" applyNumberFormat="1" applyFont="1" applyFill="1" applyBorder="1" applyAlignment="1" applyProtection="1">
      <alignment horizontal="right" indent="1"/>
    </xf>
    <xf numFmtId="164" fontId="19" fillId="0" borderId="10" xfId="0" applyNumberFormat="1" applyFont="1" applyFill="1" applyBorder="1" applyAlignment="1">
      <alignment horizontal="right"/>
    </xf>
    <xf numFmtId="0" fontId="19" fillId="0" borderId="10" xfId="0" applyFont="1" applyFill="1" applyBorder="1"/>
    <xf numFmtId="165" fontId="19" fillId="0" borderId="0" xfId="1" applyNumberFormat="1" applyFont="1" applyFill="1" applyAlignment="1">
      <alignment horizontal="right" indent="2"/>
    </xf>
    <xf numFmtId="3" fontId="19" fillId="0" borderId="0" xfId="1" applyNumberFormat="1" applyFont="1" applyFill="1" applyBorder="1" applyAlignment="1">
      <alignment horizontal="right" indent="3"/>
    </xf>
    <xf numFmtId="3" fontId="19" fillId="0" borderId="0" xfId="1" applyNumberFormat="1" applyFont="1" applyFill="1" applyBorder="1" applyAlignment="1">
      <alignment horizontal="right" indent="2"/>
    </xf>
    <xf numFmtId="165" fontId="19" fillId="0" borderId="0" xfId="1" applyNumberFormat="1" applyFont="1" applyFill="1" applyAlignment="1">
      <alignment horizontal="right"/>
    </xf>
    <xf numFmtId="3" fontId="19" fillId="0" borderId="0" xfId="1" applyNumberFormat="1" applyFont="1" applyFill="1" applyAlignment="1">
      <alignment horizontal="right" indent="3"/>
    </xf>
    <xf numFmtId="3" fontId="19" fillId="0" borderId="0" xfId="1" applyNumberFormat="1" applyFont="1" applyFill="1" applyAlignment="1">
      <alignment horizontal="right" indent="2"/>
    </xf>
    <xf numFmtId="0" fontId="19" fillId="0" borderId="0" xfId="1" applyFont="1" applyAlignment="1">
      <alignment horizontal="left" vertical="center" indent="2"/>
    </xf>
    <xf numFmtId="0" fontId="19" fillId="0" borderId="0" xfId="1" applyFont="1" applyAlignment="1">
      <alignment horizontal="left" vertical="center" indent="3"/>
    </xf>
    <xf numFmtId="0" fontId="26" fillId="0" borderId="0" xfId="0" applyFont="1" applyFill="1" applyBorder="1"/>
    <xf numFmtId="165" fontId="19" fillId="0" borderId="0" xfId="1" applyNumberFormat="1" applyFont="1" applyFill="1" applyAlignment="1">
      <alignment horizontal="right" indent="3"/>
    </xf>
    <xf numFmtId="3" fontId="19" fillId="0" borderId="0" xfId="1" applyNumberFormat="1" applyFont="1" applyFill="1" applyAlignment="1">
      <alignment horizontal="right" indent="1"/>
    </xf>
    <xf numFmtId="0" fontId="23" fillId="0" borderId="0" xfId="1" applyFont="1"/>
    <xf numFmtId="165" fontId="23" fillId="0" borderId="0" xfId="1" applyNumberFormat="1" applyFont="1" applyAlignment="1">
      <alignment horizontal="right" indent="2"/>
    </xf>
    <xf numFmtId="3" fontId="23" fillId="0" borderId="0" xfId="1" applyNumberFormat="1" applyFont="1" applyFill="1" applyAlignment="1">
      <alignment horizontal="right" indent="2"/>
    </xf>
    <xf numFmtId="165" fontId="23" fillId="0" borderId="0" xfId="1" applyNumberFormat="1" applyFont="1" applyFill="1" applyAlignment="1">
      <alignment horizontal="right"/>
    </xf>
    <xf numFmtId="3" fontId="23" fillId="0" borderId="0" xfId="1" applyNumberFormat="1" applyFont="1" applyFill="1" applyAlignment="1">
      <alignment horizontal="right" indent="3"/>
    </xf>
    <xf numFmtId="0" fontId="23" fillId="0" borderId="0" xfId="1" applyFont="1" applyAlignment="1">
      <alignment horizontal="left" vertical="center" indent="1"/>
    </xf>
    <xf numFmtId="0" fontId="23" fillId="0" borderId="0" xfId="1" applyFont="1" applyAlignment="1">
      <alignment horizontal="left" vertical="center" indent="3"/>
    </xf>
    <xf numFmtId="0" fontId="26" fillId="0" borderId="0" xfId="0" applyFont="1" applyFill="1"/>
    <xf numFmtId="165" fontId="19" fillId="0" borderId="0" xfId="1" applyNumberFormat="1" applyFont="1" applyAlignment="1">
      <alignment horizontal="right" indent="3"/>
    </xf>
    <xf numFmtId="165" fontId="19" fillId="0" borderId="0" xfId="1" applyNumberFormat="1" applyFont="1" applyAlignment="1">
      <alignment horizontal="right" indent="2"/>
    </xf>
    <xf numFmtId="0" fontId="19" fillId="0" borderId="0" xfId="1" applyFont="1" applyAlignment="1">
      <alignment horizontal="left" indent="3"/>
    </xf>
    <xf numFmtId="0" fontId="19" fillId="0" borderId="0" xfId="1" applyFont="1" applyFill="1" applyAlignment="1">
      <alignment horizontal="left" vertical="center" indent="3"/>
    </xf>
    <xf numFmtId="0" fontId="28" fillId="0" borderId="0" xfId="0" applyFont="1" applyFill="1"/>
    <xf numFmtId="0" fontId="19" fillId="0" borderId="0" xfId="1" applyFont="1" applyBorder="1" applyAlignment="1">
      <alignment horizontal="right" indent="3"/>
    </xf>
    <xf numFmtId="0" fontId="19" fillId="0" borderId="0" xfId="1" applyFont="1" applyBorder="1" applyAlignment="1">
      <alignment horizontal="right" indent="2"/>
    </xf>
    <xf numFmtId="0" fontId="19" fillId="0" borderId="0" xfId="1" applyFont="1" applyAlignment="1">
      <alignment horizontal="right" indent="2"/>
    </xf>
    <xf numFmtId="0" fontId="19" fillId="0" borderId="0" xfId="1" applyFont="1" applyAlignment="1">
      <alignment horizontal="right" indent="3"/>
    </xf>
    <xf numFmtId="3" fontId="23" fillId="0" borderId="0" xfId="1" applyNumberFormat="1" applyFont="1" applyAlignment="1">
      <alignment horizontal="right" indent="2"/>
    </xf>
    <xf numFmtId="165" fontId="23" fillId="0" borderId="0" xfId="1" applyNumberFormat="1" applyFont="1" applyAlignment="1">
      <alignment horizontal="right"/>
    </xf>
    <xf numFmtId="3" fontId="23" fillId="0" borderId="0" xfId="1" applyNumberFormat="1" applyFont="1" applyAlignment="1">
      <alignment horizontal="left" indent="2"/>
    </xf>
    <xf numFmtId="165" fontId="23" fillId="0" borderId="0" xfId="1" applyNumberFormat="1" applyFont="1" applyAlignment="1">
      <alignment horizontal="right" indent="3"/>
    </xf>
    <xf numFmtId="3" fontId="23" fillId="0" borderId="0" xfId="1" applyNumberFormat="1" applyFont="1" applyAlignment="1">
      <alignment horizontal="right" indent="1"/>
    </xf>
    <xf numFmtId="3" fontId="23" fillId="0" borderId="0" xfId="1" applyNumberFormat="1" applyFont="1" applyAlignment="1">
      <alignment horizontal="right" indent="3"/>
    </xf>
    <xf numFmtId="0" fontId="23" fillId="0" borderId="0" xfId="1" applyFont="1" applyAlignment="1">
      <alignment horizontal="left" indent="3"/>
    </xf>
    <xf numFmtId="0" fontId="23" fillId="0" borderId="0" xfId="1" applyFont="1" applyAlignment="1">
      <alignment horizontal="left"/>
    </xf>
    <xf numFmtId="0" fontId="19" fillId="0" borderId="0" xfId="1" applyFont="1" applyAlignment="1"/>
    <xf numFmtId="0" fontId="19" fillId="0" borderId="12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left" vertical="center" wrapText="1" indent="3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center" wrapText="1" indent="3"/>
    </xf>
    <xf numFmtId="0" fontId="20" fillId="0" borderId="0" xfId="0" applyFont="1" applyFill="1" applyBorder="1"/>
    <xf numFmtId="0" fontId="19" fillId="0" borderId="16" xfId="1" applyFont="1" applyBorder="1" applyAlignment="1">
      <alignment horizontal="center"/>
    </xf>
    <xf numFmtId="0" fontId="19" fillId="0" borderId="16" xfId="1" applyFont="1" applyFill="1" applyBorder="1" applyAlignment="1">
      <alignment horizontal="left" vertical="center" wrapText="1" indent="3"/>
    </xf>
    <xf numFmtId="166" fontId="29" fillId="0" borderId="0" xfId="4" applyNumberFormat="1" applyFont="1" applyFill="1" applyBorder="1" applyAlignment="1" applyProtection="1">
      <alignment horizontal="center" vertical="center"/>
    </xf>
    <xf numFmtId="0" fontId="30" fillId="0" borderId="0" xfId="5" applyFill="1"/>
    <xf numFmtId="0" fontId="68" fillId="0" borderId="0" xfId="1" applyFont="1"/>
    <xf numFmtId="0" fontId="68" fillId="0" borderId="0" xfId="1" applyFont="1" applyFill="1"/>
    <xf numFmtId="0" fontId="69" fillId="0" borderId="0" xfId="1" applyFont="1" applyFill="1" applyAlignment="1">
      <alignment vertical="center" wrapText="1"/>
    </xf>
    <xf numFmtId="0" fontId="70" fillId="0" borderId="0" xfId="1" applyFont="1"/>
    <xf numFmtId="165" fontId="68" fillId="0" borderId="0" xfId="1" applyNumberFormat="1" applyFont="1" applyAlignment="1">
      <alignment horizontal="right" indent="1"/>
    </xf>
    <xf numFmtId="3" fontId="68" fillId="0" borderId="0" xfId="1" applyNumberFormat="1" applyFont="1" applyFill="1" applyAlignment="1">
      <alignment horizontal="right" indent="1"/>
    </xf>
    <xf numFmtId="0" fontId="68" fillId="0" borderId="0" xfId="1" applyFont="1" applyAlignment="1">
      <alignment horizontal="left" vertical="center" indent="3"/>
    </xf>
    <xf numFmtId="3" fontId="68" fillId="0" borderId="0" xfId="1" applyNumberFormat="1" applyFont="1" applyAlignment="1">
      <alignment horizontal="right" indent="1"/>
    </xf>
    <xf numFmtId="0" fontId="68" fillId="0" borderId="0" xfId="1" applyFont="1" applyAlignment="1">
      <alignment horizontal="right" indent="1"/>
    </xf>
    <xf numFmtId="0" fontId="71" fillId="0" borderId="0" xfId="1" applyFont="1"/>
    <xf numFmtId="165" fontId="69" fillId="0" borderId="0" xfId="1" applyNumberFormat="1" applyFont="1" applyAlignment="1">
      <alignment horizontal="right" indent="1"/>
    </xf>
    <xf numFmtId="3" fontId="69" fillId="0" borderId="0" xfId="1" applyNumberFormat="1" applyFont="1" applyAlignment="1">
      <alignment horizontal="right" indent="1"/>
    </xf>
    <xf numFmtId="0" fontId="69" fillId="0" borderId="0" xfId="1" applyFont="1" applyAlignment="1">
      <alignment horizontal="left" vertical="center" indent="3"/>
    </xf>
    <xf numFmtId="3" fontId="68" fillId="0" borderId="0" xfId="1" applyNumberFormat="1" applyFont="1" applyFill="1"/>
    <xf numFmtId="3" fontId="68" fillId="0" borderId="0" xfId="1" applyNumberFormat="1" applyFont="1" applyFill="1" applyAlignment="1">
      <alignment horizontal="right"/>
    </xf>
    <xf numFmtId="0" fontId="69" fillId="0" borderId="0" xfId="1" applyFont="1" applyFill="1"/>
    <xf numFmtId="0" fontId="72" fillId="0" borderId="0" xfId="2" applyFont="1" applyFill="1" applyAlignment="1">
      <alignment horizontal="left"/>
    </xf>
    <xf numFmtId="0" fontId="68" fillId="0" borderId="0" xfId="2" applyFont="1" applyFill="1" applyAlignment="1">
      <alignment horizontal="left"/>
    </xf>
    <xf numFmtId="0" fontId="17" fillId="0" borderId="0" xfId="3" applyFont="1" applyFill="1" applyAlignment="1">
      <alignment horizontal="left"/>
    </xf>
    <xf numFmtId="3" fontId="68" fillId="0" borderId="0" xfId="1" applyNumberFormat="1" applyFont="1" applyFill="1" applyBorder="1" applyAlignment="1">
      <alignment horizontal="right"/>
    </xf>
    <xf numFmtId="0" fontId="68" fillId="0" borderId="0" xfId="1" applyFont="1" applyFill="1" applyAlignment="1"/>
    <xf numFmtId="0" fontId="69" fillId="0" borderId="0" xfId="1" applyFont="1" applyFill="1" applyAlignment="1">
      <alignment horizontal="center"/>
    </xf>
    <xf numFmtId="164" fontId="68" fillId="0" borderId="0" xfId="1" applyNumberFormat="1" applyFont="1" applyFill="1"/>
    <xf numFmtId="164" fontId="69" fillId="0" borderId="0" xfId="1" applyNumberFormat="1" applyFont="1" applyFill="1"/>
    <xf numFmtId="0" fontId="69" fillId="0" borderId="0" xfId="1" applyFont="1" applyFill="1" applyAlignment="1">
      <alignment horizontal="left"/>
    </xf>
    <xf numFmtId="164" fontId="68" fillId="0" borderId="0" xfId="1" applyNumberFormat="1" applyFont="1"/>
    <xf numFmtId="0" fontId="73" fillId="0" borderId="0" xfId="0" applyFont="1" applyFill="1"/>
    <xf numFmtId="3" fontId="68" fillId="0" borderId="0" xfId="1" applyNumberFormat="1" applyFont="1"/>
    <xf numFmtId="0" fontId="68" fillId="0" borderId="0" xfId="1" applyFont="1" applyAlignment="1">
      <alignment horizontal="center"/>
    </xf>
    <xf numFmtId="0" fontId="69" fillId="0" borderId="0" xfId="1" applyFont="1" applyAlignment="1">
      <alignment horizontal="center"/>
    </xf>
    <xf numFmtId="0" fontId="69" fillId="0" borderId="0" xfId="1" applyFont="1"/>
    <xf numFmtId="0" fontId="68" fillId="56" borderId="0" xfId="1" applyFont="1" applyFill="1"/>
    <xf numFmtId="164" fontId="69" fillId="0" borderId="0" xfId="1" applyNumberFormat="1" applyFont="1"/>
    <xf numFmtId="0" fontId="19" fillId="0" borderId="11" xfId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left" vertical="center" wrapText="1" indent="3"/>
    </xf>
    <xf numFmtId="0" fontId="19" fillId="0" borderId="0" xfId="1" applyFont="1" applyFill="1" applyBorder="1" applyAlignment="1">
      <alignment horizontal="left" vertical="center" wrapText="1" indent="3"/>
    </xf>
    <xf numFmtId="0" fontId="19" fillId="0" borderId="12" xfId="1" applyFont="1" applyFill="1" applyBorder="1" applyAlignment="1">
      <alignment horizontal="left" vertical="center" wrapText="1" indent="3"/>
    </xf>
    <xf numFmtId="0" fontId="19" fillId="0" borderId="15" xfId="1" applyFont="1" applyBorder="1" applyAlignment="1">
      <alignment horizontal="center"/>
    </xf>
    <xf numFmtId="0" fontId="19" fillId="0" borderId="14" xfId="1" applyFont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69" fillId="0" borderId="0" xfId="1" applyFont="1" applyFill="1" applyAlignment="1">
      <alignment horizontal="center"/>
    </xf>
    <xf numFmtId="0" fontId="69" fillId="0" borderId="0" xfId="1" applyFont="1" applyFill="1" applyAlignment="1">
      <alignment horizontal="center" wrapText="1"/>
    </xf>
    <xf numFmtId="0" fontId="69" fillId="0" borderId="0" xfId="1" applyFont="1" applyAlignment="1">
      <alignment horizontal="center"/>
    </xf>
    <xf numFmtId="0" fontId="68" fillId="0" borderId="0" xfId="1" applyFont="1" applyAlignment="1">
      <alignment horizontal="center"/>
    </xf>
  </cellXfs>
  <cellStyles count="42808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1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2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4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5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3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3333CC"/>
                </a:solidFill>
                <a:latin typeface="+mn-lt"/>
                <a:cs typeface="Arial" pitchFamily="34" charset="0"/>
              </a:rPr>
              <a:t>Ejecución Presupuestaria(%) de las Entidades Descentralizadas. Año</a:t>
            </a:r>
            <a:r>
              <a:rPr lang="es-PY" sz="1500" b="1" baseline="0">
                <a:solidFill>
                  <a:srgbClr val="3333CC"/>
                </a:solidFill>
                <a:latin typeface="+mn-lt"/>
                <a:cs typeface="Arial" pitchFamily="34" charset="0"/>
              </a:rPr>
              <a:t> 2021</a:t>
            </a:r>
            <a:endParaRPr lang="es-PY" sz="1500" b="1">
              <a:solidFill>
                <a:srgbClr val="3333CC"/>
              </a:solidFill>
              <a:latin typeface="+mn-lt"/>
              <a:cs typeface="Arial" pitchFamily="34" charset="0"/>
            </a:endParaRPr>
          </a:p>
        </c:rich>
      </c:tx>
      <c:layout>
        <c:manualLayout>
          <c:xMode val="edge"/>
          <c:yMode val="edge"/>
          <c:x val="0.11580300144288173"/>
          <c:y val="2.873986900794623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604588162957563E-2"/>
          <c:y val="2.5895997388493141E-2"/>
          <c:w val="0.85058695078965429"/>
          <c:h val="0.802245230764448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'Graf-9.7a'!$C$4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671155948481154E-3"/>
                  <c:y val="-2.0181563626918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91-4927-BDAE-D0D48FAB680A}"/>
                </c:ext>
              </c:extLst>
            </c:dLbl>
            <c:dLbl>
              <c:idx val="1"/>
              <c:layout>
                <c:manualLayout>
                  <c:x val="-7.9793465983998921E-4"/>
                  <c:y val="-6.55872412341091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91-4927-BDAE-D0D48FAB680A}"/>
                </c:ext>
              </c:extLst>
            </c:dLbl>
            <c:dLbl>
              <c:idx val="2"/>
              <c:layout>
                <c:manualLayout>
                  <c:x val="-5.6399354814312313E-3"/>
                  <c:y val="-7.457247967356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1-4927-BDAE-D0D48FAB680A}"/>
                </c:ext>
              </c:extLst>
            </c:dLbl>
            <c:dLbl>
              <c:idx val="3"/>
              <c:layout>
                <c:manualLayout>
                  <c:x val="5.1612903225806504E-3"/>
                  <c:y val="-4.5506257110352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91-4927-BDAE-D0D48FAB6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+mn-lt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'Graf-9.7a'!$B$6:$B$8</c:f>
              <c:strCache>
                <c:ptCount val="3"/>
                <c:pt idx="0">
                  <c:v>INDERT</c:v>
                </c:pt>
                <c:pt idx="1">
                  <c:v>IPS</c:v>
                </c:pt>
                <c:pt idx="2">
                  <c:v>UNA</c:v>
                </c:pt>
              </c:strCache>
            </c:strRef>
          </c:cat>
          <c:val>
            <c:numRef>
              <c:f>'Graf-9.7a'!$C$6:$C$8</c:f>
              <c:numCache>
                <c:formatCode>0.0</c:formatCode>
                <c:ptCount val="3"/>
                <c:pt idx="0">
                  <c:v>1.1179506424043</c:v>
                </c:pt>
                <c:pt idx="1">
                  <c:v>80.526557287386638</c:v>
                </c:pt>
                <c:pt idx="2">
                  <c:v>18.35549207020907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191-4927-BDAE-D0D48FAB680A}"/>
            </c:ext>
          </c:extLst>
        </c:ser>
        <c:ser>
          <c:idx val="1"/>
          <c:order val="1"/>
          <c:tx>
            <c:strRef>
              <c:f>'Graf-9.7a'!$D$4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rgbClr val="93AE07"/>
            </a:solidFill>
            <a:ln w="3175" cap="flat" cmpd="sng" algn="ctr">
              <a:solidFill>
                <a:schemeClr val="tx1"/>
              </a:solidFill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7.7807694811490849E-3"/>
                  <c:y val="-6.43237630923945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91-4927-BDAE-D0D48FAB680A}"/>
                </c:ext>
              </c:extLst>
            </c:dLbl>
            <c:dLbl>
              <c:idx val="1"/>
              <c:layout>
                <c:manualLayout>
                  <c:x val="1.0236218704893856E-3"/>
                  <c:y val="-5.2970639358571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91-4927-BDAE-D0D48FAB680A}"/>
                </c:ext>
              </c:extLst>
            </c:dLbl>
            <c:dLbl>
              <c:idx val="2"/>
              <c:layout>
                <c:manualLayout>
                  <c:x val="2.3276691656877403E-4"/>
                  <c:y val="-7.3670319921300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91-4927-BDAE-D0D48FAB680A}"/>
                </c:ext>
              </c:extLst>
            </c:dLbl>
            <c:dLbl>
              <c:idx val="3"/>
              <c:layout>
                <c:manualLayout>
                  <c:x val="1.0322580645161306E-2"/>
                  <c:y val="-9.1012514220705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91-4927-BDAE-D0D48FAB6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+mn-lt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'Graf-9.7a'!$B$6:$B$8</c:f>
              <c:strCache>
                <c:ptCount val="3"/>
                <c:pt idx="0">
                  <c:v>INDERT</c:v>
                </c:pt>
                <c:pt idx="1">
                  <c:v>IPS</c:v>
                </c:pt>
                <c:pt idx="2">
                  <c:v>UNA</c:v>
                </c:pt>
              </c:strCache>
            </c:strRef>
          </c:cat>
          <c:val>
            <c:numRef>
              <c:f>'Graf-9.7a'!$D$6:$D$8</c:f>
              <c:numCache>
                <c:formatCode>0.0</c:formatCode>
                <c:ptCount val="3"/>
                <c:pt idx="0">
                  <c:v>1.3757432241672511</c:v>
                </c:pt>
                <c:pt idx="1">
                  <c:v>81.719495671516313</c:v>
                </c:pt>
                <c:pt idx="2">
                  <c:v>16.904761104316442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191-4927-BDAE-D0D48FAB6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81444352"/>
        <c:axId val="103067008"/>
      </c:barChart>
      <c:catAx>
        <c:axId val="8144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103067008"/>
        <c:crosses val="autoZero"/>
        <c:auto val="0"/>
        <c:lblAlgn val="ctr"/>
        <c:lblOffset val="100"/>
        <c:noMultiLvlLbl val="1"/>
      </c:catAx>
      <c:valAx>
        <c:axId val="103067008"/>
        <c:scaling>
          <c:orientation val="minMax"/>
          <c:max val="100"/>
        </c:scaling>
        <c:delete val="1"/>
        <c:axPos val="l"/>
        <c:numFmt formatCode="0.0" sourceLinked="1"/>
        <c:majorTickMark val="none"/>
        <c:minorTickMark val="none"/>
        <c:tickLblPos val="none"/>
        <c:crossAx val="81444352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38023153605654425"/>
          <c:y val="0.8986747856499876"/>
          <c:w val="0.26208484215968347"/>
          <c:h val="4.6430094776767725E-2"/>
        </c:manualLayout>
      </c:layout>
      <c:overlay val="0"/>
      <c:txPr>
        <a:bodyPr/>
        <a:lstStyle/>
        <a:p>
          <a:pPr>
            <a:defRPr sz="900">
              <a:latin typeface="+mn-lt"/>
            </a:defRPr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3333CC"/>
                </a:solidFill>
                <a:latin typeface="+mn-lt"/>
                <a:cs typeface="Arial" pitchFamily="34" charset="0"/>
              </a:rPr>
              <a:t>Ejecución Presupuestaria (%) de las Empresas</a:t>
            </a:r>
            <a:r>
              <a:rPr lang="es-PY" sz="1500" b="1" baseline="0">
                <a:solidFill>
                  <a:srgbClr val="3333CC"/>
                </a:solidFill>
                <a:latin typeface="+mn-lt"/>
                <a:cs typeface="Arial" pitchFamily="34" charset="0"/>
              </a:rPr>
              <a:t> </a:t>
            </a:r>
            <a:r>
              <a:rPr lang="es-PY" sz="1500" b="1">
                <a:solidFill>
                  <a:srgbClr val="3333CC"/>
                </a:solidFill>
                <a:latin typeface="+mn-lt"/>
                <a:cs typeface="Arial" pitchFamily="34" charset="0"/>
              </a:rPr>
              <a:t> Públicas.  </a:t>
            </a:r>
          </a:p>
          <a:p>
            <a:pPr>
              <a:defRPr sz="1500" b="1">
                <a:solidFill>
                  <a:srgbClr val="3333CC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3333CC"/>
                </a:solidFill>
                <a:latin typeface="+mn-lt"/>
                <a:cs typeface="Arial" pitchFamily="34" charset="0"/>
              </a:rPr>
              <a:t>Año 2021</a:t>
            </a:r>
          </a:p>
        </c:rich>
      </c:tx>
      <c:layout>
        <c:manualLayout>
          <c:xMode val="edge"/>
          <c:yMode val="edge"/>
          <c:x val="0.19634933347834321"/>
          <c:y val="6.72288480961754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7445825840341"/>
          <c:y val="0.23218315532340636"/>
          <c:w val="0.86170036771918535"/>
          <c:h val="0.58920506223850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'Graf-9.7b'!$C$4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'Graf-9.7b'!$B$6:$B$10</c:f>
              <c:strCache>
                <c:ptCount val="5"/>
                <c:pt idx="0">
                  <c:v>PETROPAR</c:v>
                </c:pt>
                <c:pt idx="1">
                  <c:v>ANDE</c:v>
                </c:pt>
                <c:pt idx="2">
                  <c:v>ANNP</c:v>
                </c:pt>
                <c:pt idx="3">
                  <c:v>DINAC</c:v>
                </c:pt>
                <c:pt idx="4">
                  <c:v>INC</c:v>
                </c:pt>
              </c:strCache>
            </c:strRef>
          </c:cat>
          <c:val>
            <c:numRef>
              <c:f>'Graf-9.7b'!$C$6:$C$10</c:f>
              <c:numCache>
                <c:formatCode>0.0</c:formatCode>
                <c:ptCount val="5"/>
                <c:pt idx="0">
                  <c:v>32.804093681037969</c:v>
                </c:pt>
                <c:pt idx="1">
                  <c:v>60.10689750001881</c:v>
                </c:pt>
                <c:pt idx="2">
                  <c:v>0.87202537849444628</c:v>
                </c:pt>
                <c:pt idx="3">
                  <c:v>1.8973393124796494</c:v>
                </c:pt>
                <c:pt idx="4">
                  <c:v>4.3196441279691209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39-4FC6-A54D-963738DAFDBB}"/>
            </c:ext>
          </c:extLst>
        </c:ser>
        <c:ser>
          <c:idx val="1"/>
          <c:order val="1"/>
          <c:tx>
            <c:strRef>
              <c:f>'Graf-9.7b'!$D$4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rgbClr val="93AE07"/>
            </a:solidFill>
            <a:ln w="3175" cap="flat" cmpd="sng" algn="ctr">
              <a:solidFill>
                <a:schemeClr val="tx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'Graf-9.7b'!$B$6:$B$10</c:f>
              <c:strCache>
                <c:ptCount val="5"/>
                <c:pt idx="0">
                  <c:v>PETROPAR</c:v>
                </c:pt>
                <c:pt idx="1">
                  <c:v>ANDE</c:v>
                </c:pt>
                <c:pt idx="2">
                  <c:v>ANNP</c:v>
                </c:pt>
                <c:pt idx="3">
                  <c:v>DINAC</c:v>
                </c:pt>
                <c:pt idx="4">
                  <c:v>INC</c:v>
                </c:pt>
              </c:strCache>
            </c:strRef>
          </c:cat>
          <c:val>
            <c:numRef>
              <c:f>'Graf-9.7b'!$D$6:$D$10</c:f>
              <c:numCache>
                <c:formatCode>0.0</c:formatCode>
                <c:ptCount val="5"/>
                <c:pt idx="0">
                  <c:v>30.19944317022874</c:v>
                </c:pt>
                <c:pt idx="1">
                  <c:v>62.839219022025496</c:v>
                </c:pt>
                <c:pt idx="2">
                  <c:v>1.7911011966078674</c:v>
                </c:pt>
                <c:pt idx="3">
                  <c:v>2.1659802716166907</c:v>
                </c:pt>
                <c:pt idx="4">
                  <c:v>3.0042563395212065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39-4FC6-A54D-963738DAF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82258432"/>
        <c:axId val="103069888"/>
      </c:barChart>
      <c:catAx>
        <c:axId val="8225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>
                <a:latin typeface="+mn-lt"/>
              </a:defRPr>
            </a:pPr>
            <a:endParaRPr lang="es-PY"/>
          </a:p>
        </c:txPr>
        <c:crossAx val="103069888"/>
        <c:crosses val="autoZero"/>
        <c:auto val="0"/>
        <c:lblAlgn val="ctr"/>
        <c:lblOffset val="100"/>
        <c:noMultiLvlLbl val="1"/>
      </c:catAx>
      <c:valAx>
        <c:axId val="103069888"/>
        <c:scaling>
          <c:orientation val="minMax"/>
          <c:max val="100"/>
        </c:scaling>
        <c:delete val="1"/>
        <c:axPos val="l"/>
        <c:title>
          <c:tx>
            <c:rich>
              <a:bodyPr rot="0" vert="horz"/>
              <a:lstStyle/>
              <a:p>
                <a:pPr algn="ctr">
                  <a:defRPr sz="900">
                    <a:latin typeface="+mn-lt"/>
                  </a:defRPr>
                </a:pPr>
                <a:r>
                  <a:rPr lang="es-PY" sz="900" b="1">
                    <a:latin typeface="+mn-lt"/>
                  </a:rPr>
                  <a:t>Fuente: </a:t>
                </a:r>
                <a:r>
                  <a:rPr lang="es-PY" sz="900">
                    <a:latin typeface="+mn-lt"/>
                  </a:rPr>
                  <a:t>Cuadro 9.7b</a:t>
                </a:r>
              </a:p>
            </c:rich>
          </c:tx>
          <c:layout>
            <c:manualLayout>
              <c:xMode val="edge"/>
              <c:yMode val="edge"/>
              <c:x val="5.1640194760966488E-3"/>
              <c:y val="0.9368590213352046"/>
            </c:manualLayout>
          </c:layout>
          <c:overlay val="0"/>
        </c:title>
        <c:numFmt formatCode="0.0" sourceLinked="1"/>
        <c:majorTickMark val="out"/>
        <c:minorTickMark val="none"/>
        <c:tickLblPos val="none"/>
        <c:crossAx val="82258432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0.39480619038473891"/>
          <c:y val="0.91450121060448886"/>
          <c:w val="0.24307261480994982"/>
          <c:h val="4.2290550850579929E-2"/>
        </c:manualLayout>
      </c:layout>
      <c:overlay val="0"/>
      <c:txPr>
        <a:bodyPr/>
        <a:lstStyle/>
        <a:p>
          <a:pPr>
            <a:defRPr sz="900">
              <a:latin typeface="+mn-lt"/>
            </a:defRPr>
          </a:pPr>
          <a:endParaRPr lang="es-PY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275167</xdr:colOff>
      <xdr:row>3</xdr:row>
      <xdr:rowOff>0</xdr:rowOff>
    </xdr:from>
    <xdr:to>
      <xdr:col>15</xdr:col>
      <xdr:colOff>222251</xdr:colOff>
      <xdr:row>28</xdr:row>
      <xdr:rowOff>42333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0.00722</cdr:x>
      <cdr:y>0.91837</cdr:y>
    </cdr:from>
    <cdr:to>
      <cdr:x>0.25923</cdr:x>
      <cdr:y>0.97803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782" y="3973298"/>
          <a:ext cx="1458357" cy="25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1">
              <a:latin typeface="+mn-lt"/>
              <a:ea typeface="Tahoma" pitchFamily="34" charset="0"/>
              <a:cs typeface="Arial" pitchFamily="34" charset="0"/>
            </a:rPr>
            <a:t>Fuente: </a:t>
          </a:r>
          <a:r>
            <a:rPr lang="es-PY" sz="900">
              <a:latin typeface="+mn-lt"/>
              <a:ea typeface="Tahoma" pitchFamily="34" charset="0"/>
              <a:cs typeface="Arial" pitchFamily="34" charset="0"/>
            </a:rPr>
            <a:t>Cuadro  9.7a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564887</xdr:colOff>
      <xdr:row>0</xdr:row>
      <xdr:rowOff>91282</xdr:rowOff>
    </xdr:from>
    <xdr:to>
      <xdr:col>13</xdr:col>
      <xdr:colOff>459052</xdr:colOff>
      <xdr:row>31</xdr:row>
      <xdr:rowOff>48420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abSelected="1" zoomScale="70" zoomScaleNormal="70" workbookViewId="0"/>
  </sheetViews>
  <sheetFormatPr baseColWidth="10" defaultColWidth="11.5703125" defaultRowHeight="15"/>
  <cols>
    <col min="1" max="1" width="2.7109375" style="2" customWidth="1"/>
    <col min="2" max="2" width="41.85546875" style="1" customWidth="1"/>
    <col min="3" max="3" width="2.140625" style="1" customWidth="1"/>
    <col min="4" max="4" width="16.5703125" style="1" customWidth="1"/>
    <col min="5" max="5" width="16.42578125" style="1" customWidth="1"/>
    <col min="6" max="6" width="11.5703125" style="1" customWidth="1"/>
    <col min="7" max="7" width="2.140625" style="1" customWidth="1"/>
    <col min="8" max="9" width="14.85546875" style="1" customWidth="1"/>
    <col min="10" max="10" width="11.7109375" style="1" customWidth="1"/>
    <col min="11" max="11" width="2.28515625" style="1" customWidth="1"/>
    <col min="12" max="12" width="15.7109375" style="1" bestFit="1" customWidth="1"/>
    <col min="13" max="13" width="17.140625" style="1" customWidth="1"/>
    <col min="14" max="16384" width="11.5703125" style="1"/>
  </cols>
  <sheetData>
    <row r="1" spans="1:14">
      <c r="A1" s="63"/>
    </row>
    <row r="2" spans="1:14" s="11" customFormat="1" ht="15" customHeight="1">
      <c r="B2" s="11" t="s">
        <v>17</v>
      </c>
    </row>
    <row r="3" spans="1:14" ht="5.0999999999999996" customHeight="1">
      <c r="B3" s="7"/>
      <c r="C3" s="7"/>
      <c r="I3" s="62"/>
    </row>
    <row r="4" spans="1:14" ht="15" customHeight="1">
      <c r="A4" s="59"/>
      <c r="B4" s="98" t="s">
        <v>28</v>
      </c>
      <c r="C4" s="61"/>
      <c r="D4" s="101">
        <v>2019</v>
      </c>
      <c r="E4" s="102"/>
      <c r="F4" s="103"/>
      <c r="G4" s="60"/>
      <c r="H4" s="101">
        <v>2020</v>
      </c>
      <c r="I4" s="102"/>
      <c r="J4" s="103"/>
      <c r="K4" s="60"/>
      <c r="L4" s="101">
        <v>2021</v>
      </c>
      <c r="M4" s="102"/>
      <c r="N4" s="103"/>
    </row>
    <row r="5" spans="1:14" ht="15" customHeight="1">
      <c r="A5" s="59"/>
      <c r="B5" s="99"/>
      <c r="C5" s="58"/>
      <c r="D5" s="97" t="s">
        <v>16</v>
      </c>
      <c r="E5" s="97" t="s">
        <v>15</v>
      </c>
      <c r="F5" s="97" t="s">
        <v>14</v>
      </c>
      <c r="G5" s="57"/>
      <c r="H5" s="97" t="s">
        <v>16</v>
      </c>
      <c r="I5" s="97" t="s">
        <v>15</v>
      </c>
      <c r="J5" s="97" t="s">
        <v>14</v>
      </c>
      <c r="K5" s="57"/>
      <c r="L5" s="97" t="s">
        <v>16</v>
      </c>
      <c r="M5" s="97" t="s">
        <v>15</v>
      </c>
      <c r="N5" s="97" t="s">
        <v>14</v>
      </c>
    </row>
    <row r="6" spans="1:14" ht="15" customHeight="1">
      <c r="B6" s="100"/>
      <c r="C6" s="56"/>
      <c r="D6" s="97"/>
      <c r="E6" s="97"/>
      <c r="F6" s="97"/>
      <c r="G6" s="55"/>
      <c r="H6" s="97"/>
      <c r="I6" s="97"/>
      <c r="J6" s="97"/>
      <c r="K6" s="55"/>
      <c r="L6" s="97"/>
      <c r="M6" s="97"/>
      <c r="N6" s="97"/>
    </row>
    <row r="7" spans="1:14" ht="5.0999999999999996" customHeight="1">
      <c r="A7" s="36"/>
      <c r="B7" s="39"/>
      <c r="C7" s="39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ht="15" customHeight="1">
      <c r="A8" s="36"/>
      <c r="B8" s="52" t="s">
        <v>13</v>
      </c>
      <c r="C8" s="53"/>
      <c r="D8" s="46">
        <f>D10+D16</f>
        <v>26313543</v>
      </c>
      <c r="E8" s="51">
        <f>E10+E16</f>
        <v>19838893</v>
      </c>
      <c r="F8" s="30">
        <f>+E8/D8*100</f>
        <v>75.394229503795813</v>
      </c>
      <c r="G8" s="47"/>
      <c r="H8" s="46">
        <f>H10+H16</f>
        <v>27285111.237160999</v>
      </c>
      <c r="I8" s="46">
        <f>I10+I16</f>
        <v>20096462.930725001</v>
      </c>
      <c r="J8" s="30">
        <f>+I8/H8*100</f>
        <v>73.653586221611562</v>
      </c>
      <c r="K8" s="30"/>
      <c r="L8" s="46">
        <f>L10+L16</f>
        <v>26842545.789341003</v>
      </c>
      <c r="M8" s="46">
        <f>M10+M16</f>
        <v>21878001.170871999</v>
      </c>
      <c r="N8" s="30">
        <f>+M8/L8*100</f>
        <v>81.504941232361077</v>
      </c>
    </row>
    <row r="9" spans="1:14" ht="5.0999999999999996" customHeight="1">
      <c r="A9" s="41"/>
      <c r="B9" s="52"/>
      <c r="C9" s="52"/>
      <c r="D9" s="46"/>
      <c r="E9" s="51"/>
      <c r="F9" s="30"/>
      <c r="G9" s="47"/>
      <c r="H9" s="50"/>
      <c r="I9" s="50"/>
      <c r="J9" s="30"/>
      <c r="K9" s="30"/>
      <c r="L9" s="46"/>
      <c r="M9" s="46"/>
      <c r="N9" s="49"/>
    </row>
    <row r="10" spans="1:14" s="29" customFormat="1" ht="15" customHeight="1">
      <c r="A10" s="36"/>
      <c r="B10" s="35" t="s">
        <v>12</v>
      </c>
      <c r="C10" s="34"/>
      <c r="D10" s="46">
        <f>SUM(D12:D14)</f>
        <v>9570587</v>
      </c>
      <c r="E10" s="48">
        <f>SUM(E12:E14)</f>
        <v>8877644</v>
      </c>
      <c r="F10" s="30">
        <f>+E10/D10*100</f>
        <v>92.759660405364897</v>
      </c>
      <c r="G10" s="47"/>
      <c r="H10" s="46">
        <f>SUM(H12:H14)</f>
        <v>10572673.68053</v>
      </c>
      <c r="I10" s="46">
        <f>SUM(I12:I14)</f>
        <v>9803810.0459019989</v>
      </c>
      <c r="J10" s="30">
        <f>+I10/H10*100</f>
        <v>92.727822139787648</v>
      </c>
      <c r="K10" s="30"/>
      <c r="L10" s="46">
        <f>SUM(L12:L14)</f>
        <v>10583795.242564</v>
      </c>
      <c r="M10" s="46">
        <f>SUM(M12:M14)</f>
        <v>10176212.466082999</v>
      </c>
      <c r="N10" s="30">
        <f>+M10/L10*100</f>
        <v>96.148992236340163</v>
      </c>
    </row>
    <row r="11" spans="1:14" ht="4.5" customHeight="1">
      <c r="A11" s="36"/>
      <c r="B11" s="25"/>
      <c r="C11" s="25"/>
      <c r="D11" s="44"/>
      <c r="E11" s="45"/>
      <c r="F11" s="44"/>
      <c r="H11" s="43"/>
      <c r="I11" s="43"/>
      <c r="J11" s="43"/>
      <c r="K11" s="43"/>
      <c r="L11" s="42"/>
      <c r="M11" s="42"/>
      <c r="N11" s="42"/>
    </row>
    <row r="12" spans="1:14" ht="12.75">
      <c r="A12" s="36"/>
      <c r="B12" s="25" t="s">
        <v>11</v>
      </c>
      <c r="C12" s="24"/>
      <c r="D12" s="23">
        <v>180341</v>
      </c>
      <c r="E12" s="22">
        <v>171080</v>
      </c>
      <c r="F12" s="18">
        <f>+E12/D12*100</f>
        <v>94.864728486589286</v>
      </c>
      <c r="G12" s="21"/>
      <c r="H12" s="20">
        <v>126457.76945599999</v>
      </c>
      <c r="I12" s="20">
        <v>98592.908771000002</v>
      </c>
      <c r="J12" s="18">
        <f>+I12/H12*100</f>
        <v>77.965086048196227</v>
      </c>
      <c r="K12" s="18"/>
      <c r="L12" s="19">
        <f>118321606905/1000000</f>
        <v>118321.60690499999</v>
      </c>
      <c r="M12" s="19">
        <f>139998553479/1000000</f>
        <v>139998.55347899999</v>
      </c>
      <c r="N12" s="18">
        <f>+M12/L12*100</f>
        <v>118.32036188572417</v>
      </c>
    </row>
    <row r="13" spans="1:14" ht="12.75">
      <c r="A13" s="36"/>
      <c r="B13" s="25" t="s">
        <v>10</v>
      </c>
      <c r="C13" s="24"/>
      <c r="D13" s="23">
        <v>7523499</v>
      </c>
      <c r="E13" s="22">
        <v>7171434</v>
      </c>
      <c r="F13" s="18">
        <f>+E13/D13*100</f>
        <v>95.320461928685035</v>
      </c>
      <c r="G13" s="21"/>
      <c r="H13" s="20">
        <v>8457141.7098590005</v>
      </c>
      <c r="I13" s="20">
        <v>7949779.7091929996</v>
      </c>
      <c r="J13" s="18">
        <f>+I13/H13*100</f>
        <v>94.000786340442446</v>
      </c>
      <c r="K13" s="18"/>
      <c r="L13" s="19">
        <f>8522765939183/1000000</f>
        <v>8522765.9391830005</v>
      </c>
      <c r="M13" s="19">
        <f>8315949505745/1000000</f>
        <v>8315949.5057450002</v>
      </c>
      <c r="N13" s="18">
        <f>+M13/L13*100</f>
        <v>97.573364856974749</v>
      </c>
    </row>
    <row r="14" spans="1:14" ht="15.75">
      <c r="A14" s="41"/>
      <c r="B14" s="40" t="s">
        <v>9</v>
      </c>
      <c r="C14" s="24"/>
      <c r="D14" s="23">
        <v>1866747</v>
      </c>
      <c r="E14" s="22">
        <v>1535130</v>
      </c>
      <c r="F14" s="18">
        <f>+E14/D14*100</f>
        <v>82.23556807644529</v>
      </c>
      <c r="G14" s="21"/>
      <c r="H14" s="20">
        <v>1989074.2012149999</v>
      </c>
      <c r="I14" s="20">
        <v>1755437.4279380001</v>
      </c>
      <c r="J14" s="18">
        <f>+I14/H14*100</f>
        <v>88.25399408758679</v>
      </c>
      <c r="K14" s="18"/>
      <c r="L14" s="19">
        <f>1942707696476/1000000</f>
        <v>1942707.6964759999</v>
      </c>
      <c r="M14" s="19">
        <f>1720264406859/1000000</f>
        <v>1720264.406859</v>
      </c>
      <c r="N14" s="18">
        <f>+M14/L14*100</f>
        <v>88.549832276852356</v>
      </c>
    </row>
    <row r="15" spans="1:14" ht="4.5" customHeight="1">
      <c r="A15" s="36"/>
      <c r="B15" s="39"/>
      <c r="C15" s="25"/>
      <c r="D15" s="23"/>
      <c r="E15" s="22"/>
      <c r="F15" s="18"/>
      <c r="G15" s="21"/>
      <c r="H15" s="28"/>
      <c r="I15" s="28"/>
      <c r="J15" s="38"/>
      <c r="K15" s="38"/>
      <c r="L15" s="23"/>
      <c r="M15" s="23"/>
      <c r="N15" s="37"/>
    </row>
    <row r="16" spans="1:14" s="29" customFormat="1" ht="15" customHeight="1">
      <c r="A16" s="36"/>
      <c r="B16" s="35" t="s">
        <v>8</v>
      </c>
      <c r="C16" s="34"/>
      <c r="D16" s="31">
        <f>SUM(D18:D22)</f>
        <v>16742956</v>
      </c>
      <c r="E16" s="33">
        <f>SUM(E18:E22)</f>
        <v>10961249</v>
      </c>
      <c r="F16" s="30">
        <f>+E16/D16*100</f>
        <v>65.467824200218885</v>
      </c>
      <c r="G16" s="32"/>
      <c r="H16" s="31">
        <f>SUM(H18:H22)</f>
        <v>16712437.556630999</v>
      </c>
      <c r="I16" s="31">
        <f>SUM(I18:I22)</f>
        <v>10292652.884823</v>
      </c>
      <c r="J16" s="30">
        <f>+I16/H16*100</f>
        <v>61.586784393035366</v>
      </c>
      <c r="K16" s="30"/>
      <c r="L16" s="31">
        <f>SUM(L18:L22)</f>
        <v>16258750.546777001</v>
      </c>
      <c r="M16" s="31">
        <f>SUM(M18:M22)</f>
        <v>11701788.704789</v>
      </c>
      <c r="N16" s="30">
        <f>+M16/L16*100</f>
        <v>71.972250703536773</v>
      </c>
    </row>
    <row r="17" spans="1:14" ht="5.0999999999999996" customHeight="1">
      <c r="A17" s="11"/>
      <c r="B17" s="25"/>
      <c r="C17" s="25"/>
      <c r="D17" s="23"/>
      <c r="E17" s="22"/>
      <c r="F17" s="18"/>
      <c r="G17" s="21"/>
      <c r="H17" s="28"/>
      <c r="I17" s="28"/>
      <c r="J17" s="18"/>
      <c r="K17" s="18"/>
      <c r="L17" s="23"/>
      <c r="M17" s="23"/>
      <c r="N17" s="27"/>
    </row>
    <row r="18" spans="1:14" ht="12.75">
      <c r="A18" s="11"/>
      <c r="B18" s="25" t="s">
        <v>7</v>
      </c>
      <c r="C18" s="24"/>
      <c r="D18" s="23">
        <v>6153382</v>
      </c>
      <c r="E18" s="22">
        <v>3405407</v>
      </c>
      <c r="F18" s="18">
        <f>+E18/D18*100</f>
        <v>55.342037923210363</v>
      </c>
      <c r="G18" s="21"/>
      <c r="H18" s="20">
        <v>6179025.8785589999</v>
      </c>
      <c r="I18" s="20">
        <v>2830387.4016689998</v>
      </c>
      <c r="J18" s="18">
        <f>+I18/H18*100</f>
        <v>45.806369115402859</v>
      </c>
      <c r="K18" s="18"/>
      <c r="L18" s="19">
        <f>5333535760731/1000000</f>
        <v>5333535.7607310005</v>
      </c>
      <c r="M18" s="19">
        <f>3533875029803/1000000</f>
        <v>3533875.0298029999</v>
      </c>
      <c r="N18" s="18">
        <f>+M18/L18*100</f>
        <v>66.257641990923048</v>
      </c>
    </row>
    <row r="19" spans="1:14" ht="12.75">
      <c r="A19" s="26"/>
      <c r="B19" s="25" t="s">
        <v>6</v>
      </c>
      <c r="C19" s="24"/>
      <c r="D19" s="23">
        <v>9197318</v>
      </c>
      <c r="E19" s="22">
        <v>6461135</v>
      </c>
      <c r="F19" s="18">
        <f>+E19/D19*100</f>
        <v>70.250207723599416</v>
      </c>
      <c r="G19" s="21"/>
      <c r="H19" s="20">
        <v>9257940.6961010005</v>
      </c>
      <c r="I19" s="20">
        <v>6543236.1395650003</v>
      </c>
      <c r="J19" s="18">
        <f>+I19/H19*100</f>
        <v>70.677015054986228</v>
      </c>
      <c r="K19" s="18"/>
      <c r="L19" s="19">
        <f>9772630525935/1000000</f>
        <v>9772630.5259349998</v>
      </c>
      <c r="M19" s="19">
        <f>7353312633697/1000000</f>
        <v>7353312.6336970003</v>
      </c>
      <c r="N19" s="18">
        <f>+M19/L19*100</f>
        <v>75.243943932828358</v>
      </c>
    </row>
    <row r="20" spans="1:14" ht="12.75">
      <c r="A20" s="26"/>
      <c r="B20" s="25" t="s">
        <v>5</v>
      </c>
      <c r="C20" s="24"/>
      <c r="D20" s="23">
        <v>150400</v>
      </c>
      <c r="E20" s="22">
        <v>158728</v>
      </c>
      <c r="F20" s="18">
        <f>+E20/D20*100</f>
        <v>105.53723404255319</v>
      </c>
      <c r="G20" s="21"/>
      <c r="H20" s="20">
        <v>170950.633049</v>
      </c>
      <c r="I20" s="20">
        <v>170484.499954</v>
      </c>
      <c r="J20" s="18">
        <f>+I20/H20*100</f>
        <v>99.727328827810553</v>
      </c>
      <c r="K20" s="18"/>
      <c r="L20" s="19">
        <f>141780430994/1000000</f>
        <v>141780.43099399999</v>
      </c>
      <c r="M20" s="19">
        <f>209590877516/1000000</f>
        <v>209590.87751600001</v>
      </c>
      <c r="N20" s="18">
        <f>+M20/L20*100</f>
        <v>147.82778980610496</v>
      </c>
    </row>
    <row r="21" spans="1:14">
      <c r="B21" s="25" t="s">
        <v>4</v>
      </c>
      <c r="C21" s="24"/>
      <c r="D21" s="23">
        <v>461448</v>
      </c>
      <c r="E21" s="22">
        <v>483772</v>
      </c>
      <c r="F21" s="18">
        <f>+E21/D21*100</f>
        <v>104.83781487838284</v>
      </c>
      <c r="G21" s="21"/>
      <c r="H21" s="20">
        <v>386792.59363399999</v>
      </c>
      <c r="I21" s="20">
        <v>308366.54390599998</v>
      </c>
      <c r="J21" s="18">
        <f>+I21/H21*100</f>
        <v>79.724004280648103</v>
      </c>
      <c r="K21" s="18"/>
      <c r="L21" s="19">
        <f>308483665842/1000000</f>
        <v>308483.66584199999</v>
      </c>
      <c r="M21" s="19">
        <f>253458434772/1000000</f>
        <v>253458.43477200001</v>
      </c>
      <c r="N21" s="18">
        <f>+M21/L21*100</f>
        <v>82.162675965416284</v>
      </c>
    </row>
    <row r="22" spans="1:14">
      <c r="B22" s="25" t="s">
        <v>3</v>
      </c>
      <c r="C22" s="24"/>
      <c r="D22" s="23">
        <v>780408</v>
      </c>
      <c r="E22" s="22">
        <v>452207</v>
      </c>
      <c r="F22" s="18">
        <f>+E22/D22*100</f>
        <v>57.944946745804756</v>
      </c>
      <c r="G22" s="21"/>
      <c r="H22" s="20">
        <v>717727.75528799999</v>
      </c>
      <c r="I22" s="20">
        <v>440178.29972900002</v>
      </c>
      <c r="J22" s="18">
        <f>+I22/H22*100</f>
        <v>61.329424212161229</v>
      </c>
      <c r="K22" s="18"/>
      <c r="L22" s="19">
        <f>702320163275/1000000</f>
        <v>702320.16327500006</v>
      </c>
      <c r="M22" s="19">
        <f>351551729001/1000000</f>
        <v>351551.729001</v>
      </c>
      <c r="N22" s="18">
        <f>+M22/L22*100</f>
        <v>50.055764789903471</v>
      </c>
    </row>
    <row r="23" spans="1:14" s="11" customFormat="1" ht="5.0999999999999996" customHeight="1" thickBot="1">
      <c r="A23" s="2"/>
      <c r="B23" s="17"/>
      <c r="C23" s="17"/>
      <c r="D23" s="16"/>
      <c r="E23" s="15"/>
      <c r="F23" s="14"/>
      <c r="G23" s="14"/>
      <c r="H23" s="14"/>
      <c r="I23" s="14"/>
      <c r="J23" s="14"/>
      <c r="K23" s="14"/>
      <c r="L23" s="14"/>
      <c r="M23" s="14"/>
      <c r="N23" s="14"/>
    </row>
    <row r="24" spans="1:14" s="11" customFormat="1" ht="5.0999999999999996" customHeight="1">
      <c r="A24" s="2"/>
    </row>
    <row r="25" spans="1:14" s="11" customFormat="1">
      <c r="A25" s="2"/>
      <c r="B25" s="13" t="s">
        <v>2</v>
      </c>
    </row>
    <row r="26" spans="1:14" s="11" customFormat="1">
      <c r="A26" s="2"/>
      <c r="B26" s="12" t="s">
        <v>1</v>
      </c>
    </row>
    <row r="27" spans="1:14" s="7" customFormat="1">
      <c r="A27" s="2"/>
      <c r="B27" s="10" t="s">
        <v>0</v>
      </c>
      <c r="C27" s="9"/>
      <c r="D27" s="8"/>
      <c r="E27" s="8"/>
    </row>
    <row r="32" spans="1:14">
      <c r="B32" s="6"/>
      <c r="C32" s="5"/>
    </row>
    <row r="33" spans="2:2">
      <c r="B33" s="4"/>
    </row>
    <row r="34" spans="2:2" ht="15.75">
      <c r="B34" s="3"/>
    </row>
  </sheetData>
  <mergeCells count="13">
    <mergeCell ref="N5:N6"/>
    <mergeCell ref="B4:B6"/>
    <mergeCell ref="D4:F4"/>
    <mergeCell ref="H4:J4"/>
    <mergeCell ref="L4:N4"/>
    <mergeCell ref="D5:D6"/>
    <mergeCell ref="E5:E6"/>
    <mergeCell ref="F5:F6"/>
    <mergeCell ref="H5:H6"/>
    <mergeCell ref="I5:I6"/>
    <mergeCell ref="J5:J6"/>
    <mergeCell ref="L5:L6"/>
    <mergeCell ref="M5:M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topLeftCell="F1" zoomScale="70" zoomScaleNormal="70" workbookViewId="0">
      <selection activeCell="F1" sqref="F1"/>
    </sheetView>
  </sheetViews>
  <sheetFormatPr baseColWidth="10" defaultColWidth="11.42578125" defaultRowHeight="12.75"/>
  <cols>
    <col min="1" max="1" width="1.42578125" style="64" customWidth="1"/>
    <col min="2" max="2" width="9.140625" style="64" customWidth="1"/>
    <col min="3" max="3" width="15" style="64" bestFit="1" customWidth="1"/>
    <col min="4" max="4" width="11.7109375" style="64" bestFit="1" customWidth="1"/>
    <col min="5" max="5" width="19.42578125" style="65" customWidth="1"/>
    <col min="6" max="6" width="11.42578125" style="64"/>
    <col min="7" max="7" width="11.42578125" style="64" customWidth="1"/>
    <col min="8" max="16384" width="11.42578125" style="64"/>
  </cols>
  <sheetData>
    <row r="1" spans="1:4" s="64" customFormat="1" ht="15">
      <c r="A1" s="90"/>
      <c r="C1" s="89"/>
      <c r="D1" s="89"/>
    </row>
    <row r="2" spans="1:4" s="64" customFormat="1">
      <c r="B2" s="65"/>
      <c r="C2" s="65"/>
      <c r="D2" s="65"/>
    </row>
    <row r="3" spans="1:4" s="64" customFormat="1">
      <c r="B3" s="79"/>
      <c r="C3" s="104">
        <v>2021</v>
      </c>
      <c r="D3" s="104"/>
    </row>
    <row r="4" spans="1:4" s="64" customFormat="1">
      <c r="B4" s="79"/>
      <c r="C4" s="88" t="s">
        <v>22</v>
      </c>
      <c r="D4" s="88" t="s">
        <v>21</v>
      </c>
    </row>
    <row r="5" spans="1:4" s="64" customFormat="1">
      <c r="B5" s="85"/>
      <c r="C5" s="79"/>
      <c r="D5" s="79"/>
    </row>
    <row r="6" spans="1:4" s="64" customFormat="1">
      <c r="B6" s="79" t="s">
        <v>20</v>
      </c>
      <c r="C6" s="87">
        <f t="shared" ref="C6:D8" si="0">+C27/C$42*100</f>
        <v>1.1179506424043</v>
      </c>
      <c r="D6" s="87">
        <f t="shared" si="0"/>
        <v>1.3757432241672511</v>
      </c>
    </row>
    <row r="7" spans="1:4" s="64" customFormat="1">
      <c r="B7" s="79" t="s">
        <v>19</v>
      </c>
      <c r="C7" s="87">
        <f t="shared" si="0"/>
        <v>80.526557287386638</v>
      </c>
      <c r="D7" s="87">
        <f t="shared" si="0"/>
        <v>81.719495671516313</v>
      </c>
    </row>
    <row r="8" spans="1:4" s="64" customFormat="1">
      <c r="B8" s="79" t="s">
        <v>18</v>
      </c>
      <c r="C8" s="87">
        <f t="shared" si="0"/>
        <v>18.35549207020907</v>
      </c>
      <c r="D8" s="87">
        <f t="shared" si="0"/>
        <v>16.904761104316442</v>
      </c>
    </row>
    <row r="9" spans="1:4" s="64" customFormat="1">
      <c r="B9" s="79"/>
      <c r="C9" s="87"/>
      <c r="D9" s="87"/>
    </row>
    <row r="10" spans="1:4" s="64" customFormat="1">
      <c r="B10" s="79"/>
      <c r="C10" s="87"/>
      <c r="D10" s="87"/>
    </row>
    <row r="11" spans="1:4" s="64" customFormat="1">
      <c r="B11" s="79"/>
      <c r="C11" s="87"/>
      <c r="D11" s="87"/>
    </row>
    <row r="12" spans="1:4" s="64" customFormat="1">
      <c r="B12" s="79"/>
      <c r="C12" s="87"/>
      <c r="D12" s="87"/>
    </row>
    <row r="13" spans="1:4" s="64" customFormat="1">
      <c r="B13" s="79"/>
      <c r="C13" s="87"/>
      <c r="D13" s="87"/>
    </row>
    <row r="14" spans="1:4" s="64" customFormat="1">
      <c r="B14" s="79"/>
      <c r="C14" s="87"/>
      <c r="D14" s="87"/>
    </row>
    <row r="15" spans="1:4" s="64" customFormat="1">
      <c r="B15" s="79"/>
      <c r="C15" s="87"/>
      <c r="D15" s="87"/>
    </row>
    <row r="16" spans="1:4" s="64" customFormat="1">
      <c r="B16" s="79"/>
      <c r="C16" s="87"/>
      <c r="D16" s="87"/>
    </row>
    <row r="17" spans="2:5">
      <c r="B17" s="79"/>
      <c r="C17" s="87"/>
      <c r="D17" s="87"/>
      <c r="E17" s="64"/>
    </row>
    <row r="18" spans="2:5">
      <c r="B18" s="79"/>
      <c r="C18" s="87"/>
      <c r="D18" s="87"/>
      <c r="E18" s="64"/>
    </row>
    <row r="19" spans="2:5">
      <c r="B19" s="79"/>
      <c r="C19" s="79"/>
      <c r="D19" s="79"/>
      <c r="E19" s="64"/>
    </row>
    <row r="20" spans="2:5">
      <c r="B20" s="79"/>
      <c r="C20" s="87">
        <f>SUM(C6:C8)</f>
        <v>100</v>
      </c>
      <c r="D20" s="87">
        <f>SUM(D6:D8)</f>
        <v>100</v>
      </c>
      <c r="E20" s="64"/>
    </row>
    <row r="21" spans="2:5">
      <c r="B21" s="65"/>
      <c r="C21" s="65"/>
      <c r="D21" s="65"/>
      <c r="E21" s="64"/>
    </row>
    <row r="22" spans="2:5">
      <c r="B22" s="65"/>
      <c r="C22" s="86"/>
      <c r="D22" s="86"/>
    </row>
    <row r="23" spans="2:5">
      <c r="B23" s="79"/>
      <c r="C23" s="79"/>
      <c r="D23" s="79"/>
    </row>
    <row r="24" spans="2:5">
      <c r="B24" s="85"/>
      <c r="C24" s="105">
        <v>2021</v>
      </c>
      <c r="D24" s="105"/>
    </row>
    <row r="25" spans="2:5">
      <c r="B25" s="65"/>
      <c r="C25" s="84" t="s">
        <v>22</v>
      </c>
      <c r="D25" s="84" t="s">
        <v>21</v>
      </c>
    </row>
    <row r="26" spans="2:5">
      <c r="B26" s="65"/>
      <c r="C26" s="65"/>
      <c r="D26" s="65"/>
    </row>
    <row r="27" spans="2:5">
      <c r="B27" s="79" t="s">
        <v>20</v>
      </c>
      <c r="C27" s="83">
        <v>118321.60690499999</v>
      </c>
      <c r="D27" s="83">
        <v>139998.55347899999</v>
      </c>
    </row>
    <row r="28" spans="2:5">
      <c r="B28" s="79" t="s">
        <v>19</v>
      </c>
      <c r="C28" s="78">
        <v>8522765.9391830005</v>
      </c>
      <c r="D28" s="78">
        <v>8315949.5057450002</v>
      </c>
    </row>
    <row r="29" spans="2:5">
      <c r="B29" s="79" t="s">
        <v>18</v>
      </c>
      <c r="C29" s="78">
        <v>1942707.6964759999</v>
      </c>
      <c r="D29" s="78">
        <v>1720264.406859</v>
      </c>
    </row>
    <row r="30" spans="2:5">
      <c r="B30" s="79"/>
      <c r="C30" s="78"/>
      <c r="D30" s="78"/>
    </row>
    <row r="31" spans="2:5">
      <c r="B31" s="79"/>
      <c r="C31" s="78"/>
      <c r="D31" s="78"/>
    </row>
    <row r="32" spans="2:5">
      <c r="B32" s="79"/>
      <c r="C32" s="78"/>
      <c r="D32" s="78"/>
    </row>
    <row r="33" spans="1:4">
      <c r="B33" s="79"/>
      <c r="C33" s="78"/>
      <c r="D33" s="78"/>
    </row>
    <row r="34" spans="1:4">
      <c r="B34" s="79"/>
      <c r="C34" s="78"/>
      <c r="D34" s="78"/>
    </row>
    <row r="35" spans="1:4" ht="15">
      <c r="B35" s="79"/>
      <c r="C35" s="78"/>
      <c r="D35" s="82"/>
    </row>
    <row r="36" spans="1:4">
      <c r="B36" s="79"/>
      <c r="C36" s="78"/>
      <c r="D36" s="81"/>
    </row>
    <row r="37" spans="1:4" ht="15.75">
      <c r="B37" s="79"/>
      <c r="C37" s="78"/>
      <c r="D37" s="80"/>
    </row>
    <row r="38" spans="1:4">
      <c r="B38" s="79"/>
      <c r="C38" s="78"/>
      <c r="D38" s="78"/>
    </row>
    <row r="39" spans="1:4">
      <c r="B39" s="79"/>
      <c r="C39" s="78"/>
      <c r="D39" s="78"/>
    </row>
    <row r="40" spans="1:4">
      <c r="B40" s="79"/>
      <c r="C40" s="78"/>
      <c r="D40" s="78"/>
    </row>
    <row r="41" spans="1:4">
      <c r="B41" s="65"/>
      <c r="C41" s="65"/>
      <c r="D41" s="65"/>
    </row>
    <row r="42" spans="1:4">
      <c r="B42" s="65"/>
      <c r="C42" s="77">
        <f>SUM(C27:C37)</f>
        <v>10583795.242564</v>
      </c>
      <c r="D42" s="77">
        <f>SUM(D27:D37)</f>
        <v>10176212.466082999</v>
      </c>
    </row>
    <row r="43" spans="1:4">
      <c r="B43" s="65"/>
      <c r="C43" s="65"/>
      <c r="D43" s="65"/>
    </row>
    <row r="44" spans="1:4">
      <c r="B44" s="76"/>
      <c r="C44" s="75"/>
      <c r="D44" s="74"/>
    </row>
    <row r="45" spans="1:4" ht="15.75">
      <c r="A45" s="73"/>
      <c r="B45" s="70"/>
      <c r="C45" s="72"/>
      <c r="D45" s="72"/>
    </row>
    <row r="46" spans="1:4">
      <c r="B46" s="70"/>
      <c r="C46" s="71"/>
      <c r="D46" s="68"/>
    </row>
    <row r="47" spans="1:4">
      <c r="B47" s="70"/>
      <c r="C47" s="71"/>
      <c r="D47" s="68"/>
    </row>
    <row r="48" spans="1:4" ht="15" customHeight="1">
      <c r="B48" s="70"/>
      <c r="C48" s="69"/>
      <c r="D48" s="68"/>
    </row>
    <row r="49" spans="1:4" ht="33" customHeight="1">
      <c r="A49" s="67"/>
      <c r="C49" s="66"/>
      <c r="D49" s="66"/>
    </row>
  </sheetData>
  <mergeCells count="2">
    <mergeCell ref="C3:D3"/>
    <mergeCell ref="C24:D24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opLeftCell="E1" zoomScale="70" zoomScaleNormal="70" workbookViewId="0">
      <selection activeCell="E1" sqref="E1"/>
    </sheetView>
  </sheetViews>
  <sheetFormatPr baseColWidth="10" defaultColWidth="11.42578125" defaultRowHeight="12.75"/>
  <cols>
    <col min="1" max="1" width="2.7109375" style="64" customWidth="1"/>
    <col min="2" max="2" width="17.42578125" style="64" customWidth="1"/>
    <col min="3" max="3" width="12.7109375" style="64" bestFit="1" customWidth="1"/>
    <col min="4" max="4" width="13" style="64" bestFit="1" customWidth="1"/>
    <col min="5" max="5" width="19.42578125" style="65" customWidth="1"/>
    <col min="6" max="6" width="11.42578125" style="64"/>
    <col min="7" max="7" width="11.42578125" style="64" customWidth="1"/>
    <col min="8" max="16384" width="11.42578125" style="64"/>
  </cols>
  <sheetData>
    <row r="1" spans="1:5" ht="15">
      <c r="A1" s="90"/>
      <c r="C1" s="65"/>
      <c r="E1" s="64"/>
    </row>
    <row r="2" spans="1:5">
      <c r="B2" s="65"/>
      <c r="E2" s="64"/>
    </row>
    <row r="3" spans="1:5">
      <c r="B3" s="79"/>
      <c r="C3" s="106">
        <v>2021</v>
      </c>
      <c r="D3" s="106"/>
      <c r="E3" s="64"/>
    </row>
    <row r="4" spans="1:5">
      <c r="B4" s="79"/>
      <c r="C4" s="93" t="s">
        <v>22</v>
      </c>
      <c r="D4" s="93" t="s">
        <v>21</v>
      </c>
      <c r="E4" s="64"/>
    </row>
    <row r="5" spans="1:5">
      <c r="B5" s="93"/>
      <c r="C5" s="94"/>
      <c r="D5" s="94"/>
      <c r="E5" s="64"/>
    </row>
    <row r="6" spans="1:5">
      <c r="B6" s="65" t="s">
        <v>27</v>
      </c>
      <c r="C6" s="96">
        <f t="shared" ref="C6:D10" si="0">+C19/C$25*100</f>
        <v>32.804093681037969</v>
      </c>
      <c r="D6" s="96">
        <f t="shared" si="0"/>
        <v>30.19944317022874</v>
      </c>
      <c r="E6" s="64"/>
    </row>
    <row r="7" spans="1:5">
      <c r="B7" s="65" t="s">
        <v>26</v>
      </c>
      <c r="C7" s="96">
        <f t="shared" si="0"/>
        <v>60.10689750001881</v>
      </c>
      <c r="D7" s="96">
        <f t="shared" si="0"/>
        <v>62.839219022025496</v>
      </c>
      <c r="E7" s="64"/>
    </row>
    <row r="8" spans="1:5">
      <c r="B8" s="65" t="s">
        <v>25</v>
      </c>
      <c r="C8" s="96">
        <f t="shared" si="0"/>
        <v>0.87202537849444628</v>
      </c>
      <c r="D8" s="96">
        <f t="shared" si="0"/>
        <v>1.7911011966078674</v>
      </c>
      <c r="E8" s="64"/>
    </row>
    <row r="9" spans="1:5">
      <c r="B9" s="65" t="s">
        <v>24</v>
      </c>
      <c r="C9" s="96">
        <f t="shared" si="0"/>
        <v>1.8973393124796494</v>
      </c>
      <c r="D9" s="96">
        <f t="shared" si="0"/>
        <v>2.1659802716166907</v>
      </c>
      <c r="E9" s="64"/>
    </row>
    <row r="10" spans="1:5">
      <c r="B10" s="65" t="s">
        <v>23</v>
      </c>
      <c r="C10" s="96">
        <f t="shared" si="0"/>
        <v>4.3196441279691209</v>
      </c>
      <c r="D10" s="96">
        <f t="shared" si="0"/>
        <v>3.0042563395212065</v>
      </c>
      <c r="E10" s="64"/>
    </row>
    <row r="11" spans="1:5">
      <c r="B11" s="94"/>
      <c r="C11" s="94"/>
      <c r="D11" s="94"/>
      <c r="E11" s="64"/>
    </row>
    <row r="12" spans="1:5">
      <c r="B12" s="94"/>
      <c r="C12" s="96">
        <f>SUM(C6:C10)</f>
        <v>99.999999999999986</v>
      </c>
      <c r="D12" s="96">
        <f>SUM(D6:D10)</f>
        <v>100</v>
      </c>
      <c r="E12" s="64"/>
    </row>
    <row r="13" spans="1:5">
      <c r="B13" s="65"/>
      <c r="E13" s="64"/>
    </row>
    <row r="14" spans="1:5">
      <c r="B14" s="95"/>
      <c r="C14" s="95"/>
      <c r="D14" s="95"/>
    </row>
    <row r="15" spans="1:5">
      <c r="B15" s="94"/>
      <c r="C15" s="94"/>
    </row>
    <row r="16" spans="1:5">
      <c r="B16" s="93"/>
      <c r="C16" s="107">
        <v>2021</v>
      </c>
      <c r="D16" s="107"/>
    </row>
    <row r="17" spans="1:4">
      <c r="C17" s="92" t="s">
        <v>22</v>
      </c>
      <c r="D17" s="92" t="s">
        <v>21</v>
      </c>
    </row>
    <row r="19" spans="1:4">
      <c r="B19" s="65" t="s">
        <v>27</v>
      </c>
      <c r="C19" s="78">
        <v>5333535.7607310005</v>
      </c>
      <c r="D19" s="78">
        <v>3533875.0298029999</v>
      </c>
    </row>
    <row r="20" spans="1:4">
      <c r="B20" s="65" t="s">
        <v>26</v>
      </c>
      <c r="C20" s="78">
        <v>9772630.5259349998</v>
      </c>
      <c r="D20" s="78">
        <v>7353312.6336970003</v>
      </c>
    </row>
    <row r="21" spans="1:4">
      <c r="B21" s="65" t="s">
        <v>25</v>
      </c>
      <c r="C21" s="78">
        <v>141780.43099399999</v>
      </c>
      <c r="D21" s="78">
        <v>209590.87751600001</v>
      </c>
    </row>
    <row r="22" spans="1:4">
      <c r="B22" s="65" t="s">
        <v>24</v>
      </c>
      <c r="C22" s="77">
        <v>308483.66584199999</v>
      </c>
      <c r="D22" s="77">
        <v>253458.43477200001</v>
      </c>
    </row>
    <row r="23" spans="1:4">
      <c r="B23" s="65" t="s">
        <v>23</v>
      </c>
      <c r="C23" s="77">
        <v>702320.16327500006</v>
      </c>
      <c r="D23" s="77">
        <v>351551.729001</v>
      </c>
    </row>
    <row r="24" spans="1:4">
      <c r="C24" s="65"/>
      <c r="D24" s="65"/>
    </row>
    <row r="25" spans="1:4">
      <c r="C25" s="91">
        <f>SUM(C19:C23)</f>
        <v>16258750.546777001</v>
      </c>
      <c r="D25" s="91">
        <f>SUM(D19:D23)</f>
        <v>11701788.704789</v>
      </c>
    </row>
    <row r="28" spans="1:4" ht="15.75">
      <c r="A28" s="73"/>
      <c r="B28" s="73"/>
    </row>
    <row r="32" spans="1:4" ht="18">
      <c r="A32" s="67"/>
    </row>
    <row r="35" spans="4:5">
      <c r="D35" s="107"/>
      <c r="E35" s="107"/>
    </row>
    <row r="37" spans="4:5" ht="15">
      <c r="D37" s="82"/>
    </row>
    <row r="38" spans="4:5">
      <c r="D38" s="81"/>
    </row>
    <row r="39" spans="4:5" ht="15.75">
      <c r="D39" s="80"/>
    </row>
  </sheetData>
  <mergeCells count="3">
    <mergeCell ref="C3:D3"/>
    <mergeCell ref="C16:D16"/>
    <mergeCell ref="D35:E35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9.7</vt:lpstr>
      <vt:lpstr>Graf-9.7a</vt:lpstr>
      <vt:lpstr>Graf-9.7b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2023-01-25T17:37:23Z</dcterms:created>
  <dcterms:modified xsi:type="dcterms:W3CDTF">2023-05-17T15:57:49Z</dcterms:modified>
</cp:coreProperties>
</file>