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F10" i="1" l="1"/>
  <c r="H19" i="1" s="1"/>
  <c r="E12" i="1"/>
  <c r="E10" i="1" s="1"/>
  <c r="F12" i="1"/>
  <c r="G12" i="1" s="1"/>
  <c r="I12" i="1"/>
  <c r="I10" i="1" s="1"/>
  <c r="J12" i="1"/>
  <c r="J10" i="1" s="1"/>
  <c r="G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E23" i="1"/>
  <c r="G23" i="1" s="1"/>
  <c r="F23" i="1"/>
  <c r="I23" i="1"/>
  <c r="J23" i="1"/>
  <c r="K23" i="1" s="1"/>
  <c r="G24" i="1"/>
  <c r="K24" i="1"/>
  <c r="G25" i="1"/>
  <c r="K25" i="1"/>
  <c r="G26" i="1"/>
  <c r="K26" i="1"/>
  <c r="G27" i="1"/>
  <c r="K27" i="1"/>
  <c r="G28" i="1"/>
  <c r="K28" i="1"/>
  <c r="E30" i="1"/>
  <c r="F30" i="1"/>
  <c r="G30" i="1" s="1"/>
  <c r="I30" i="1"/>
  <c r="K30" i="1" s="1"/>
  <c r="J30" i="1"/>
  <c r="G31" i="1"/>
  <c r="K31" i="1"/>
  <c r="G32" i="1"/>
  <c r="K32" i="1"/>
  <c r="G33" i="1"/>
  <c r="K33" i="1"/>
  <c r="G34" i="1"/>
  <c r="K34" i="1"/>
  <c r="E38" i="1"/>
  <c r="E36" i="1" s="1"/>
  <c r="F38" i="1"/>
  <c r="G38" i="1" s="1"/>
  <c r="I38" i="1"/>
  <c r="I36" i="1" s="1"/>
  <c r="J38" i="1"/>
  <c r="J36" i="1" s="1"/>
  <c r="G39" i="1"/>
  <c r="K39" i="1"/>
  <c r="G40" i="1"/>
  <c r="K40" i="1"/>
  <c r="G41" i="1"/>
  <c r="K41" i="1"/>
  <c r="G42" i="1"/>
  <c r="K42" i="1"/>
  <c r="G43" i="1"/>
  <c r="K43" i="1"/>
  <c r="G44" i="1"/>
  <c r="K44" i="1"/>
  <c r="E46" i="1"/>
  <c r="F46" i="1"/>
  <c r="G46" i="1" s="1"/>
  <c r="I46" i="1"/>
  <c r="K46" i="1" s="1"/>
  <c r="J46" i="1"/>
  <c r="G47" i="1"/>
  <c r="K47" i="1"/>
  <c r="G48" i="1"/>
  <c r="K48" i="1"/>
  <c r="G49" i="1"/>
  <c r="K49" i="1"/>
  <c r="G50" i="1"/>
  <c r="K50" i="1"/>
  <c r="G51" i="1"/>
  <c r="K51" i="1"/>
  <c r="G52" i="1"/>
  <c r="K52" i="1"/>
  <c r="G53" i="1"/>
  <c r="K53" i="1"/>
  <c r="G54" i="1"/>
  <c r="K54" i="1"/>
  <c r="G55" i="1"/>
  <c r="K55" i="1"/>
  <c r="E57" i="1"/>
  <c r="G57" i="1" s="1"/>
  <c r="F57" i="1"/>
  <c r="I57" i="1"/>
  <c r="J57" i="1"/>
  <c r="K57" i="1" s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E66" i="1"/>
  <c r="F66" i="1"/>
  <c r="G66" i="1" s="1"/>
  <c r="I66" i="1"/>
  <c r="J66" i="1"/>
  <c r="K66" i="1" s="1"/>
  <c r="G67" i="1"/>
  <c r="K67" i="1"/>
  <c r="G68" i="1"/>
  <c r="K68" i="1"/>
  <c r="G69" i="1"/>
  <c r="K69" i="1"/>
  <c r="G70" i="1"/>
  <c r="K70" i="1"/>
  <c r="G71" i="1"/>
  <c r="K71" i="1"/>
  <c r="E73" i="1"/>
  <c r="F73" i="1"/>
  <c r="G73" i="1" s="1"/>
  <c r="I73" i="1"/>
  <c r="J73" i="1"/>
  <c r="K73" i="1" s="1"/>
  <c r="G74" i="1"/>
  <c r="K74" i="1"/>
  <c r="G75" i="1"/>
  <c r="K75" i="1"/>
  <c r="G76" i="1"/>
  <c r="K76" i="1"/>
  <c r="G77" i="1"/>
  <c r="K77" i="1"/>
  <c r="G78" i="1"/>
  <c r="K78" i="1"/>
  <c r="G79" i="1"/>
  <c r="K79" i="1"/>
  <c r="G80" i="1"/>
  <c r="K80" i="1"/>
  <c r="G81" i="1"/>
  <c r="K81" i="1"/>
  <c r="G82" i="1"/>
  <c r="K82" i="1"/>
  <c r="E84" i="1"/>
  <c r="F84" i="1"/>
  <c r="G84" i="1" s="1"/>
  <c r="I84" i="1"/>
  <c r="K84" i="1" s="1"/>
  <c r="J84" i="1"/>
  <c r="G85" i="1"/>
  <c r="K85" i="1"/>
  <c r="G86" i="1"/>
  <c r="K86" i="1"/>
  <c r="G87" i="1"/>
  <c r="K87" i="1"/>
  <c r="G88" i="1"/>
  <c r="K88" i="1"/>
  <c r="G89" i="1"/>
  <c r="K89" i="1"/>
  <c r="E91" i="1"/>
  <c r="G91" i="1" s="1"/>
  <c r="F91" i="1"/>
  <c r="I91" i="1"/>
  <c r="J91" i="1"/>
  <c r="K91" i="1" s="1"/>
  <c r="G92" i="1"/>
  <c r="K92" i="1"/>
  <c r="G93" i="1"/>
  <c r="K93" i="1"/>
  <c r="G94" i="1"/>
  <c r="K94" i="1"/>
  <c r="G95" i="1"/>
  <c r="K95" i="1"/>
  <c r="G96" i="1"/>
  <c r="K96" i="1"/>
  <c r="G97" i="1"/>
  <c r="K97" i="1"/>
  <c r="E99" i="1"/>
  <c r="F99" i="1"/>
  <c r="G99" i="1" s="1"/>
  <c r="I99" i="1"/>
  <c r="J99" i="1"/>
  <c r="K99" i="1" s="1"/>
  <c r="G100" i="1"/>
  <c r="K100" i="1"/>
  <c r="G101" i="1"/>
  <c r="K101" i="1"/>
  <c r="G102" i="1"/>
  <c r="K102" i="1"/>
  <c r="G103" i="1"/>
  <c r="K103" i="1"/>
  <c r="G104" i="1"/>
  <c r="K104" i="1"/>
  <c r="G105" i="1"/>
  <c r="K105" i="1"/>
  <c r="G106" i="1"/>
  <c r="K106" i="1"/>
  <c r="G107" i="1"/>
  <c r="K107" i="1"/>
  <c r="E109" i="1"/>
  <c r="F109" i="1"/>
  <c r="G109" i="1" s="1"/>
  <c r="I109" i="1"/>
  <c r="J109" i="1"/>
  <c r="K109" i="1" s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L39" i="1" l="1"/>
  <c r="L41" i="1"/>
  <c r="L43" i="1"/>
  <c r="L47" i="1"/>
  <c r="L49" i="1"/>
  <c r="L51" i="1"/>
  <c r="L53" i="1"/>
  <c r="L55" i="1"/>
  <c r="L59" i="1"/>
  <c r="L61" i="1"/>
  <c r="L63" i="1"/>
  <c r="L67" i="1"/>
  <c r="L69" i="1"/>
  <c r="L71" i="1"/>
  <c r="L75" i="1"/>
  <c r="L77" i="1"/>
  <c r="L79" i="1"/>
  <c r="L81" i="1"/>
  <c r="L85" i="1"/>
  <c r="L87" i="1"/>
  <c r="L89" i="1"/>
  <c r="L93" i="1"/>
  <c r="L95" i="1"/>
  <c r="L97" i="1"/>
  <c r="L101" i="1"/>
  <c r="L103" i="1"/>
  <c r="L105" i="1"/>
  <c r="L107" i="1"/>
  <c r="L111" i="1"/>
  <c r="L113" i="1"/>
  <c r="L115" i="1"/>
  <c r="L117" i="1"/>
  <c r="K36" i="1"/>
  <c r="L38" i="1"/>
  <c r="L40" i="1"/>
  <c r="L42" i="1"/>
  <c r="L44" i="1"/>
  <c r="L46" i="1"/>
  <c r="L48" i="1"/>
  <c r="L50" i="1"/>
  <c r="L52" i="1"/>
  <c r="L54" i="1"/>
  <c r="L58" i="1"/>
  <c r="L60" i="1"/>
  <c r="L62" i="1"/>
  <c r="L64" i="1"/>
  <c r="L66" i="1"/>
  <c r="L68" i="1"/>
  <c r="L70" i="1"/>
  <c r="L74" i="1"/>
  <c r="L76" i="1"/>
  <c r="L78" i="1"/>
  <c r="L80" i="1"/>
  <c r="L82" i="1"/>
  <c r="L84" i="1"/>
  <c r="L86" i="1"/>
  <c r="L88" i="1"/>
  <c r="L92" i="1"/>
  <c r="L94" i="1"/>
  <c r="L96" i="1"/>
  <c r="L100" i="1"/>
  <c r="L102" i="1"/>
  <c r="L104" i="1"/>
  <c r="L106" i="1"/>
  <c r="L110" i="1"/>
  <c r="L112" i="1"/>
  <c r="L114" i="1"/>
  <c r="L116" i="1"/>
  <c r="L13" i="1"/>
  <c r="L15" i="1"/>
  <c r="L17" i="1"/>
  <c r="L19" i="1"/>
  <c r="L21" i="1"/>
  <c r="L25" i="1"/>
  <c r="L27" i="1"/>
  <c r="L31" i="1"/>
  <c r="L33" i="1"/>
  <c r="K10" i="1"/>
  <c r="L12" i="1"/>
  <c r="L14" i="1"/>
  <c r="L16" i="1"/>
  <c r="L18" i="1"/>
  <c r="L20" i="1"/>
  <c r="L24" i="1"/>
  <c r="L26" i="1"/>
  <c r="L28" i="1"/>
  <c r="L30" i="1"/>
  <c r="L32" i="1"/>
  <c r="L34" i="1"/>
  <c r="J119" i="1"/>
  <c r="I119" i="1"/>
  <c r="E119" i="1"/>
  <c r="H109" i="1"/>
  <c r="H99" i="1"/>
  <c r="H23" i="1"/>
  <c r="F36" i="1"/>
  <c r="F119" i="1" s="1"/>
  <c r="H31" i="1"/>
  <c r="H25" i="1"/>
  <c r="H21" i="1"/>
  <c r="H17" i="1"/>
  <c r="H13" i="1"/>
  <c r="K38" i="1"/>
  <c r="K12" i="1"/>
  <c r="H15" i="1"/>
  <c r="H34" i="1"/>
  <c r="H32" i="1"/>
  <c r="H28" i="1"/>
  <c r="H26" i="1"/>
  <c r="H24" i="1"/>
  <c r="H20" i="1"/>
  <c r="H18" i="1"/>
  <c r="H16" i="1"/>
  <c r="H14" i="1"/>
  <c r="L109" i="1"/>
  <c r="L99" i="1"/>
  <c r="L91" i="1"/>
  <c r="H84" i="1"/>
  <c r="L73" i="1"/>
  <c r="H66" i="1"/>
  <c r="L57" i="1"/>
  <c r="H46" i="1"/>
  <c r="H38" i="1"/>
  <c r="H30" i="1"/>
  <c r="L23" i="1"/>
  <c r="H12" i="1"/>
  <c r="G10" i="1"/>
  <c r="H33" i="1"/>
  <c r="H27" i="1"/>
  <c r="L10" i="1" l="1"/>
  <c r="L36" i="1"/>
  <c r="H10" i="1"/>
  <c r="H41" i="1"/>
  <c r="H49" i="1"/>
  <c r="H55" i="1"/>
  <c r="H59" i="1"/>
  <c r="H71" i="1"/>
  <c r="H75" i="1"/>
  <c r="H87" i="1"/>
  <c r="H95" i="1"/>
  <c r="H107" i="1"/>
  <c r="H111" i="1"/>
  <c r="H117" i="1"/>
  <c r="G36" i="1"/>
  <c r="H40" i="1"/>
  <c r="H42" i="1"/>
  <c r="H44" i="1"/>
  <c r="H48" i="1"/>
  <c r="H50" i="1"/>
  <c r="H52" i="1"/>
  <c r="H54" i="1"/>
  <c r="H58" i="1"/>
  <c r="H60" i="1"/>
  <c r="H62" i="1"/>
  <c r="H64" i="1"/>
  <c r="H68" i="1"/>
  <c r="H70" i="1"/>
  <c r="H74" i="1"/>
  <c r="H76" i="1"/>
  <c r="H78" i="1"/>
  <c r="H80" i="1"/>
  <c r="H82" i="1"/>
  <c r="H86" i="1"/>
  <c r="H88" i="1"/>
  <c r="H92" i="1"/>
  <c r="H94" i="1"/>
  <c r="H96" i="1"/>
  <c r="H100" i="1"/>
  <c r="H102" i="1"/>
  <c r="H104" i="1"/>
  <c r="H106" i="1"/>
  <c r="H110" i="1"/>
  <c r="H112" i="1"/>
  <c r="H114" i="1"/>
  <c r="H116" i="1"/>
  <c r="H39" i="1"/>
  <c r="H47" i="1"/>
  <c r="H53" i="1"/>
  <c r="H67" i="1"/>
  <c r="H81" i="1"/>
  <c r="H89" i="1"/>
  <c r="H101" i="1"/>
  <c r="H115" i="1"/>
  <c r="H51" i="1"/>
  <c r="H61" i="1"/>
  <c r="H69" i="1"/>
  <c r="H77" i="1"/>
  <c r="H85" i="1"/>
  <c r="H93" i="1"/>
  <c r="H97" i="1"/>
  <c r="H103" i="1"/>
  <c r="H57" i="1"/>
  <c r="H36" i="1" s="1"/>
  <c r="H73" i="1"/>
  <c r="H43" i="1"/>
  <c r="H63" i="1"/>
  <c r="H79" i="1"/>
  <c r="H105" i="1"/>
  <c r="H113" i="1"/>
  <c r="H91" i="1"/>
</calcChain>
</file>

<file path=xl/sharedStrings.xml><?xml version="1.0" encoding="utf-8"?>
<sst xmlns="http://schemas.openxmlformats.org/spreadsheetml/2006/main" count="119" uniqueCount="117">
  <si>
    <t xml:space="preserve">Fuente: Ministerio de Hacienda. Subsecretaría de Estado de Economía. Dirección de Política Macro-Fiscal. </t>
  </si>
  <si>
    <t xml:space="preserve">          Las sumas totales pueden tener diferencias debido a redondeos decimales.</t>
  </si>
  <si>
    <t>Nota: El valor 0,0 representa menos de la mitad de unidad empleada.</t>
  </si>
  <si>
    <t>SUPERÁVIT O DÉFICIT GLOBAL</t>
  </si>
  <si>
    <t>Deudas pendientes de pago de gastos de capital de ejercicios anteriores</t>
  </si>
  <si>
    <t>Gastos reservados</t>
  </si>
  <si>
    <t>Deudas pendientes de pago de gastos corrientes de ejercicios anteriores</t>
  </si>
  <si>
    <t>Reservas técnicas y cambiarias</t>
  </si>
  <si>
    <t>Descuentos por ventas</t>
  </si>
  <si>
    <t>Intereses de las entidades financieras públicas</t>
  </si>
  <si>
    <t>Devolución de impuestos y otros ingresos no tributarios</t>
  </si>
  <si>
    <t xml:space="preserve">Pago de impuestos, tasas, gastos judiciales y otros </t>
  </si>
  <si>
    <t>OTROS GASTOS</t>
  </si>
  <si>
    <t>Otras transferencias de capital al sector público o privado</t>
  </si>
  <si>
    <t>Transferencias de capital al sector externo</t>
  </si>
  <si>
    <t>Transferencias de capital al sector privado</t>
  </si>
  <si>
    <t>Transferencias corrientes al sector externo</t>
  </si>
  <si>
    <t>Transferencias corrientes al sector privado</t>
  </si>
  <si>
    <t>Otras transferencias corrientes al sector público o privado</t>
  </si>
  <si>
    <t>Transferencias a jubilados y pensionados</t>
  </si>
  <si>
    <t>Transferencias consolidables corrientes al sector público</t>
  </si>
  <si>
    <t>TRANSFERENCIAS</t>
  </si>
  <si>
    <t>Otros gastos del servicio de la deuda pública</t>
  </si>
  <si>
    <t>Comisiones</t>
  </si>
  <si>
    <t>Amortización de la deuda pública externa</t>
  </si>
  <si>
    <t>Amortización de la deuda pública interna</t>
  </si>
  <si>
    <t>Intereses de la deuda pública externa</t>
  </si>
  <si>
    <t>Intereses de la deuda pública interna</t>
  </si>
  <si>
    <t>SERVICIO DE LA DEUDA PÚBLICA</t>
  </si>
  <si>
    <t xml:space="preserve">Préstamos a instituciones financieras intermediarias </t>
  </si>
  <si>
    <t>Depósitos a plazo fijo</t>
  </si>
  <si>
    <t>Adquisición de títulos y valores</t>
  </si>
  <si>
    <t>Préstamos al sector privado</t>
  </si>
  <si>
    <t>Acciones y participación de capital</t>
  </si>
  <si>
    <t>INVERSIÓN FINANCIERA</t>
  </si>
  <si>
    <t>Otros gastos de inversión y reparaciones mayores</t>
  </si>
  <si>
    <t>Estudios y proyectos de inversión</t>
  </si>
  <si>
    <t>Adquisición de activos intangibles</t>
  </si>
  <si>
    <t>Adquisición de Semovientes</t>
  </si>
  <si>
    <t>Adquisición de equipos militares y de seguridad</t>
  </si>
  <si>
    <t>Adquisición de equipos de oficina y computación</t>
  </si>
  <si>
    <t>Adquisición de maquinarias, equipos y herramientas en general</t>
  </si>
  <si>
    <t>Construcciones</t>
  </si>
  <si>
    <t>Adquisición de inmuebles</t>
  </si>
  <si>
    <t>INVERSIÓN FÍSICA</t>
  </si>
  <si>
    <t>Otras materias primas y productos semielaborados</t>
  </si>
  <si>
    <t>Tierra, Terrenos y Edificaciones</t>
  </si>
  <si>
    <t>Energía y combustibles</t>
  </si>
  <si>
    <t>Minerales</t>
  </si>
  <si>
    <t>Bienes e insumos del sector agropecuario y forestal</t>
  </si>
  <si>
    <t>BIENES DE CAMBIO</t>
  </si>
  <si>
    <t>Otros bienes de consumo</t>
  </si>
  <si>
    <t>Combustibles y lubricantes</t>
  </si>
  <si>
    <t>Productos e instrumentales químicos y medicinales</t>
  </si>
  <si>
    <t>Bienes de consumo de oficina e insumos</t>
  </si>
  <si>
    <t>Productos de papel, cartón e impresos</t>
  </si>
  <si>
    <t>Textiles y vestuarios</t>
  </si>
  <si>
    <t>Productos alimenticios</t>
  </si>
  <si>
    <t>BIENES DE CONSUMO E INSUMOS</t>
  </si>
  <si>
    <t>Servicios de capacitación y adiestramiento</t>
  </si>
  <si>
    <t>Otros servicios en general</t>
  </si>
  <si>
    <t>Servicio social</t>
  </si>
  <si>
    <t>Servicios técnicos y profesionales</t>
  </si>
  <si>
    <t>Alquileres y derechos</t>
  </si>
  <si>
    <t>Gastos por servicios de aseo, mantenimiento y reparaciones</t>
  </si>
  <si>
    <t>Pasajes y viáticos</t>
  </si>
  <si>
    <t>Transporte y almacenaje</t>
  </si>
  <si>
    <t>Servicios básicos</t>
  </si>
  <si>
    <t>SERVICIOS NO PERSONALES</t>
  </si>
  <si>
    <t>Otros gastos del personal</t>
  </si>
  <si>
    <t>Fondo de Reservas Especiales</t>
  </si>
  <si>
    <t>Personal Contratado</t>
  </si>
  <si>
    <t>Asignaciones complementarias</t>
  </si>
  <si>
    <t>Remuneraciones temporales</t>
  </si>
  <si>
    <t>Remuneraciones básicas</t>
  </si>
  <si>
    <t>SERVICIOS PERSONALES</t>
  </si>
  <si>
    <t>GASTO TOTAL OBLIGADO</t>
  </si>
  <si>
    <t>Saldo inicial de caja</t>
  </si>
  <si>
    <t>Recuperación de préstamos</t>
  </si>
  <si>
    <t>Endeudamiento externo</t>
  </si>
  <si>
    <t>Endeudamiento interno</t>
  </si>
  <si>
    <t>RECURSOS DE FINANCIAMIENTO</t>
  </si>
  <si>
    <t>Otros recursos de capital</t>
  </si>
  <si>
    <t>Disminución de la inversión financiera</t>
  </si>
  <si>
    <t>Donación de capital</t>
  </si>
  <si>
    <t>Transferencias de capital</t>
  </si>
  <si>
    <t>Venta de activos</t>
  </si>
  <si>
    <t>INGRESOS DE CAPITAL</t>
  </si>
  <si>
    <t>Otros recursos corrientes</t>
  </si>
  <si>
    <t>Donaciones corrientes</t>
  </si>
  <si>
    <t>Ingresos de Operación (sector empresarial y financiero)</t>
  </si>
  <si>
    <t>Rentas de la propiedad</t>
  </si>
  <si>
    <t>Transferencias corrientes</t>
  </si>
  <si>
    <t>Venta de bienes y servicios de la Administración Pública</t>
  </si>
  <si>
    <t>Ingresos no tributarios</t>
  </si>
  <si>
    <t>Contribuciones a la seguridad social</t>
  </si>
  <si>
    <t>Ingresos tributarios</t>
  </si>
  <si>
    <t>INGRESOS CORRIENTES</t>
  </si>
  <si>
    <t>INGRESO TOTAL</t>
  </si>
  <si>
    <t>% Participación (6)</t>
  </si>
  <si>
    <t>% Ejecución (6)/(5)</t>
  </si>
  <si>
    <t>Ejecución acumulada</t>
  </si>
  <si>
    <t>Presupuesto ajustado</t>
  </si>
  <si>
    <t>% Participación (2)</t>
  </si>
  <si>
    <t>% Ejecución (2)/(1)</t>
  </si>
  <si>
    <t>(8)</t>
  </si>
  <si>
    <t>(7)</t>
  </si>
  <si>
    <t>(6)</t>
  </si>
  <si>
    <t>(5)</t>
  </si>
  <si>
    <t>(4)</t>
  </si>
  <si>
    <t>(3)</t>
  </si>
  <si>
    <t>(2)</t>
  </si>
  <si>
    <t>(1)</t>
  </si>
  <si>
    <t>Ejecución presupuestaria 2021</t>
  </si>
  <si>
    <t>Ejecución presupuestaria 2020</t>
  </si>
  <si>
    <t>Concepto</t>
  </si>
  <si>
    <t>Cuadro 7.2.4. Ejecución presupuestaria (en millones de guaraníes) de la administración descentralizada por año, según concepto.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</si>
</sst>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###,###.0;;&quot;-&quot;"/>
    <numFmt numFmtId="166" formatCode="###,###;;&quot;-&quot;"/>
    <numFmt numFmtId="167" formatCode="0.0"/>
    <numFmt numFmtId="168" formatCode="#,##0;\(#,##0\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_(* #,##0.00_);_(* \(#,##0.00\);_(* &quot;-&quot;??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3"/>
      <name val="Arial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9" fillId="0" borderId="0" applyNumberFormat="0" applyFill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17" fillId="12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17" fillId="16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17" fillId="20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17" fillId="24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17" fillId="28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17" fillId="32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169" fontId="6" fillId="2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4" fillId="36" borderId="0" applyNumberFormat="0" applyBorder="0" applyAlignment="0" applyProtection="0"/>
    <xf numFmtId="169" fontId="34" fillId="36" borderId="0" applyNumberFormat="0" applyBorder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169" fontId="11" fillId="6" borderId="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5" fillId="48" borderId="24" applyNumberFormat="0" applyAlignment="0" applyProtection="0"/>
    <xf numFmtId="169" fontId="35" fillId="48" borderId="24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169" fontId="13" fillId="7" borderId="7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6" fillId="49" borderId="25" applyNumberFormat="0" applyAlignment="0" applyProtection="0"/>
    <xf numFmtId="169" fontId="36" fillId="49" borderId="25" applyNumberFormat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169" fontId="12" fillId="0" borderId="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0" fontId="37" fillId="0" borderId="26" applyNumberFormat="0" applyFill="0" applyAlignment="0" applyProtection="0"/>
    <xf numFmtId="169" fontId="37" fillId="0" borderId="26" applyNumberFormat="0" applyFill="0" applyAlignment="0" applyProtection="0"/>
    <xf numFmtId="170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17" fillId="9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17" fillId="13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17" fillId="17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17" fillId="21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17" fillId="25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17" fillId="29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169" fontId="9" fillId="5" borderId="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33" fillId="39" borderId="24" applyNumberFormat="0" applyAlignment="0" applyProtection="0"/>
    <xf numFmtId="169" fontId="33" fillId="39" borderId="24" applyNumberFormat="0" applyAlignment="0" applyProtection="0"/>
    <xf numFmtId="0" fontId="1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ont="0" applyFill="0" applyBorder="0" applyAlignment="0" applyProtection="0"/>
    <xf numFmtId="0" fontId="39" fillId="54" borderId="0" applyNumberFormat="0" applyFont="0" applyBorder="0" applyProtection="0"/>
    <xf numFmtId="177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169" fontId="7" fillId="3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0" fontId="45" fillId="35" borderId="0" applyNumberFormat="0" applyBorder="0" applyAlignment="0" applyProtection="0"/>
    <xf numFmtId="169" fontId="45" fillId="35" borderId="0" applyNumberFormat="0" applyBorder="0" applyAlignment="0" applyProtection="0"/>
    <xf numFmtId="178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ill="0" applyBorder="0" applyAlignment="0" applyProtection="0"/>
    <xf numFmtId="179" fontId="26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180" fontId="18" fillId="0" borderId="0" applyFill="0" applyBorder="0" applyAlignment="0" applyProtection="0"/>
    <xf numFmtId="179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18" fillId="0" borderId="0" applyFill="0" applyBorder="0" applyAlignment="0" applyProtection="0"/>
    <xf numFmtId="178" fontId="18" fillId="0" borderId="0" applyFill="0" applyBorder="0" applyAlignment="0" applyProtection="0"/>
    <xf numFmtId="41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40" fillId="0" borderId="0" applyFont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8" fillId="0" borderId="0" applyFill="0" applyBorder="0" applyAlignment="0" applyProtection="0"/>
    <xf numFmtId="186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2" fontId="4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2" fontId="26" fillId="0" borderId="0" applyFont="0" applyFill="0" applyBorder="0" applyAlignment="0" applyProtection="0"/>
    <xf numFmtId="182" fontId="18" fillId="0" borderId="0" applyFont="0" applyFill="0" applyBorder="0" applyAlignment="0" applyProtection="0"/>
    <xf numFmtId="189" fontId="18" fillId="0" borderId="0" applyFill="0" applyBorder="0" applyAlignment="0" applyProtection="0"/>
    <xf numFmtId="43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46" fillId="0" borderId="0" applyFont="0" applyFill="0" applyBorder="0" applyAlignment="0" applyProtection="0"/>
    <xf numFmtId="191" fontId="31" fillId="0" borderId="0" applyFont="0" applyFill="0" applyBorder="0" applyAlignment="0" applyProtection="0"/>
    <xf numFmtId="182" fontId="46" fillId="0" borderId="0" applyFont="0" applyFill="0" applyBorder="0" applyAlignment="0" applyProtection="0"/>
    <xf numFmtId="184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3" fontId="18" fillId="0" borderId="0" applyFill="0" applyBorder="0" applyAlignment="0" applyProtection="0"/>
    <xf numFmtId="193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0" fontId="49" fillId="0" borderId="0" applyNumberFormat="0" applyBorder="0" applyProtection="0"/>
    <xf numFmtId="19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9" fillId="0" borderId="0" applyNumberFormat="0" applyBorder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7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2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0" fontId="47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169" fontId="8" fillId="4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6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51" fillId="0" borderId="0"/>
    <xf numFmtId="37" fontId="48" fillId="0" borderId="0"/>
    <xf numFmtId="0" fontId="1" fillId="0" borderId="0"/>
    <xf numFmtId="196" fontId="51" fillId="0" borderId="0"/>
    <xf numFmtId="37" fontId="48" fillId="0" borderId="0"/>
    <xf numFmtId="197" fontId="51" fillId="0" borderId="0"/>
    <xf numFmtId="196" fontId="51" fillId="0" borderId="0"/>
    <xf numFmtId="37" fontId="48" fillId="0" borderId="0"/>
    <xf numFmtId="197" fontId="51" fillId="0" borderId="0"/>
    <xf numFmtId="196" fontId="51" fillId="0" borderId="0"/>
    <xf numFmtId="37" fontId="48" fillId="0" borderId="0"/>
    <xf numFmtId="197" fontId="51" fillId="0" borderId="0"/>
    <xf numFmtId="37" fontId="48" fillId="0" borderId="0"/>
    <xf numFmtId="19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31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26" fillId="0" borderId="0" applyNumberFormat="0" applyFill="0" applyBorder="0" applyAlignment="0" applyProtection="0"/>
    <xf numFmtId="196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6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7" fontId="51" fillId="0" borderId="0"/>
    <xf numFmtId="196" fontId="51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6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26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26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2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6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8" fillId="0" borderId="0"/>
    <xf numFmtId="0" fontId="52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169" fontId="31" fillId="8" borderId="8" applyNumberFormat="0" applyFont="0" applyAlignment="0" applyProtection="0"/>
    <xf numFmtId="169" fontId="31" fillId="8" borderId="8" applyNumberFormat="0" applyFont="0" applyAlignment="0" applyProtection="0"/>
    <xf numFmtId="169" fontId="31" fillId="8" borderId="8" applyNumberFormat="0" applyFont="0" applyAlignment="0" applyProtection="0"/>
    <xf numFmtId="169" fontId="18" fillId="56" borderId="27" applyNumberFormat="0" applyFont="0" applyAlignment="0" applyProtection="0"/>
    <xf numFmtId="169" fontId="18" fillId="56" borderId="27" applyNumberFormat="0" applyFont="0" applyAlignment="0" applyProtection="0"/>
    <xf numFmtId="169" fontId="18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0" fontId="31" fillId="56" borderId="27" applyNumberFormat="0" applyFont="0" applyAlignment="0" applyProtection="0"/>
    <xf numFmtId="169" fontId="31" fillId="56" borderId="2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169" fontId="10" fillId="6" borderId="5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60" fillId="48" borderId="28" applyNumberFormat="0" applyAlignment="0" applyProtection="0"/>
    <xf numFmtId="169" fontId="60" fillId="48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169" fontId="3" fillId="0" borderId="1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4" fillId="0" borderId="29" applyNumberFormat="0" applyFill="0" applyAlignment="0" applyProtection="0"/>
    <xf numFmtId="169" fontId="64" fillId="0" borderId="29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169" fontId="4" fillId="0" borderId="2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6" fillId="0" borderId="30" applyNumberFormat="0" applyFill="0" applyAlignment="0" applyProtection="0"/>
    <xf numFmtId="169" fontId="66" fillId="0" borderId="30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169" fontId="5" fillId="0" borderId="3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38" fillId="0" borderId="31" applyNumberFormat="0" applyFill="0" applyAlignment="0" applyProtection="0"/>
    <xf numFmtId="169" fontId="38" fillId="0" borderId="31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169" fontId="16" fillId="0" borderId="9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  <xf numFmtId="0" fontId="67" fillId="0" borderId="32" applyNumberFormat="0" applyFill="0" applyAlignment="0" applyProtection="0"/>
    <xf numFmtId="169" fontId="67" fillId="0" borderId="32" applyNumberFormat="0" applyFill="0" applyAlignment="0" applyProtection="0"/>
  </cellStyleXfs>
  <cellXfs count="78">
    <xf numFmtId="0" fontId="0" fillId="0" borderId="0" xfId="0"/>
    <xf numFmtId="0" fontId="18" fillId="0" borderId="0" xfId="1" applyFont="1" applyFill="1"/>
    <xf numFmtId="0" fontId="19" fillId="0" borderId="0" xfId="0" applyFont="1" applyFill="1"/>
    <xf numFmtId="0" fontId="20" fillId="0" borderId="0" xfId="1" applyFont="1" applyFill="1"/>
    <xf numFmtId="0" fontId="21" fillId="0" borderId="0" xfId="2" applyFont="1" applyFill="1"/>
    <xf numFmtId="0" fontId="21" fillId="0" borderId="0" xfId="2" applyFont="1" applyFill="1" applyAlignment="1">
      <alignment horizontal="center"/>
    </xf>
    <xf numFmtId="3" fontId="21" fillId="0" borderId="0" xfId="2" applyNumberFormat="1" applyFont="1" applyFill="1"/>
    <xf numFmtId="0" fontId="21" fillId="0" borderId="0" xfId="2" applyFont="1" applyFill="1" applyAlignment="1" applyProtection="1">
      <alignment horizontal="left"/>
    </xf>
    <xf numFmtId="0" fontId="22" fillId="0" borderId="0" xfId="0" applyFont="1" applyFill="1"/>
    <xf numFmtId="0" fontId="23" fillId="0" borderId="0" xfId="1" applyFont="1" applyFill="1"/>
    <xf numFmtId="164" fontId="24" fillId="0" borderId="0" xfId="2" applyNumberFormat="1" applyFont="1" applyFill="1" applyAlignment="1">
      <alignment horizontal="right"/>
    </xf>
    <xf numFmtId="3" fontId="24" fillId="0" borderId="0" xfId="2" applyNumberFormat="1" applyFont="1" applyFill="1" applyAlignment="1">
      <alignment horizontal="right"/>
    </xf>
    <xf numFmtId="164" fontId="25" fillId="0" borderId="0" xfId="2" applyNumberFormat="1" applyFont="1" applyFill="1" applyAlignment="1">
      <alignment horizontal="right"/>
    </xf>
    <xf numFmtId="3" fontId="25" fillId="0" borderId="0" xfId="2" applyNumberFormat="1" applyFont="1" applyFill="1" applyAlignment="1">
      <alignment horizontal="right"/>
    </xf>
    <xf numFmtId="0" fontId="18" fillId="0" borderId="10" xfId="1" applyFont="1" applyFill="1" applyBorder="1"/>
    <xf numFmtId="165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0" fontId="25" fillId="0" borderId="0" xfId="2" applyFont="1" applyFill="1" applyAlignment="1">
      <alignment horizontal="left" indent="7"/>
    </xf>
    <xf numFmtId="0" fontId="27" fillId="0" borderId="0" xfId="3" applyFont="1" applyFill="1" applyAlignment="1">
      <alignment horizontal="left" indent="7"/>
    </xf>
    <xf numFmtId="0" fontId="25" fillId="0" borderId="0" xfId="2" applyFont="1" applyFill="1" applyAlignment="1">
      <alignment horizontal="left" indent="2"/>
    </xf>
    <xf numFmtId="164" fontId="26" fillId="0" borderId="0" xfId="2" applyNumberFormat="1" applyFont="1" applyFill="1" applyAlignment="1">
      <alignment horizontal="right"/>
    </xf>
    <xf numFmtId="3" fontId="26" fillId="0" borderId="0" xfId="2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0" fontId="18" fillId="0" borderId="0" xfId="3" applyFont="1" applyFill="1" applyAlignment="1">
      <alignment horizontal="left" indent="7"/>
    </xf>
    <xf numFmtId="0" fontId="18" fillId="0" borderId="0" xfId="3" applyFont="1" applyFill="1" applyAlignment="1">
      <alignment horizontal="left" indent="2"/>
    </xf>
    <xf numFmtId="167" fontId="26" fillId="0" borderId="0" xfId="0" applyNumberFormat="1" applyFont="1" applyFill="1" applyAlignment="1">
      <alignment horizontal="right"/>
    </xf>
    <xf numFmtId="0" fontId="26" fillId="0" borderId="0" xfId="2" applyFont="1" applyFill="1" applyAlignment="1" applyProtection="1">
      <alignment horizontal="left" indent="2"/>
    </xf>
    <xf numFmtId="1" fontId="26" fillId="0" borderId="0" xfId="0" applyNumberFormat="1" applyFont="1" applyFill="1" applyAlignment="1">
      <alignment horizontal="right"/>
    </xf>
    <xf numFmtId="0" fontId="28" fillId="0" borderId="0" xfId="4"/>
    <xf numFmtId="167" fontId="25" fillId="0" borderId="0" xfId="0" applyNumberFormat="1" applyFont="1" applyFill="1" applyAlignment="1">
      <alignment horizontal="right"/>
    </xf>
    <xf numFmtId="0" fontId="26" fillId="0" borderId="0" xfId="2" applyFont="1" applyFill="1" applyAlignment="1">
      <alignment horizontal="left" indent="7"/>
    </xf>
    <xf numFmtId="0" fontId="18" fillId="0" borderId="0" xfId="1" applyFont="1" applyFill="1" applyAlignment="1">
      <alignment horizontal="left" indent="7"/>
    </xf>
    <xf numFmtId="168" fontId="26" fillId="0" borderId="0" xfId="5" applyNumberFormat="1" applyFont="1" applyFill="1"/>
    <xf numFmtId="0" fontId="27" fillId="0" borderId="0" xfId="1" applyFont="1" applyFill="1"/>
    <xf numFmtId="0" fontId="30" fillId="0" borderId="0" xfId="0" applyFont="1" applyFill="1"/>
    <xf numFmtId="0" fontId="26" fillId="0" borderId="0" xfId="2" applyFont="1" applyFill="1" applyAlignment="1">
      <alignment horizontal="left" indent="2"/>
    </xf>
    <xf numFmtId="164" fontId="25" fillId="33" borderId="0" xfId="2" applyNumberFormat="1" applyFont="1" applyFill="1" applyAlignment="1">
      <alignment horizontal="right"/>
    </xf>
    <xf numFmtId="3" fontId="25" fillId="33" borderId="0" xfId="2" applyNumberFormat="1" applyFont="1" applyFill="1" applyAlignment="1">
      <alignment horizontal="right"/>
    </xf>
    <xf numFmtId="165" fontId="25" fillId="33" borderId="0" xfId="0" applyNumberFormat="1" applyFont="1" applyFill="1" applyAlignment="1">
      <alignment horizontal="right"/>
    </xf>
    <xf numFmtId="166" fontId="25" fillId="33" borderId="0" xfId="0" applyNumberFormat="1" applyFont="1" applyFill="1" applyAlignment="1">
      <alignment horizontal="right"/>
    </xf>
    <xf numFmtId="0" fontId="25" fillId="33" borderId="0" xfId="2" applyFont="1" applyFill="1" applyAlignment="1">
      <alignment horizontal="left" indent="7"/>
    </xf>
    <xf numFmtId="0" fontId="27" fillId="33" borderId="0" xfId="3" applyFont="1" applyFill="1" applyAlignment="1">
      <alignment horizontal="left" indent="7"/>
    </xf>
    <xf numFmtId="0" fontId="25" fillId="33" borderId="0" xfId="2" applyFont="1" applyFill="1" applyAlignment="1">
      <alignment horizontal="left" indent="2"/>
    </xf>
    <xf numFmtId="0" fontId="18" fillId="0" borderId="0" xfId="1" applyFont="1" applyFill="1" applyAlignment="1">
      <alignment horizontal="left" indent="2"/>
    </xf>
    <xf numFmtId="0" fontId="26" fillId="0" borderId="0" xfId="2" applyFont="1" applyFill="1" applyAlignment="1" applyProtection="1">
      <alignment horizontal="left" indent="7"/>
    </xf>
    <xf numFmtId="168" fontId="26" fillId="0" borderId="0" xfId="2" applyNumberFormat="1" applyFont="1" applyFill="1"/>
    <xf numFmtId="3" fontId="18" fillId="0" borderId="0" xfId="1" applyNumberFormat="1" applyFont="1" applyFill="1"/>
    <xf numFmtId="167" fontId="25" fillId="33" borderId="0" xfId="0" applyNumberFormat="1" applyFont="1" applyFill="1" applyAlignment="1">
      <alignment horizontal="right"/>
    </xf>
    <xf numFmtId="0" fontId="18" fillId="33" borderId="0" xfId="3" applyFont="1" applyFill="1" applyAlignment="1">
      <alignment horizontal="left" indent="7"/>
    </xf>
    <xf numFmtId="0" fontId="27" fillId="0" borderId="0" xfId="1" applyFont="1" applyFill="1" applyAlignment="1">
      <alignment horizontal="center"/>
    </xf>
    <xf numFmtId="0" fontId="26" fillId="0" borderId="18" xfId="2" applyFont="1" applyFill="1" applyBorder="1" applyAlignment="1">
      <alignment horizontal="center" vertical="center" wrapText="1"/>
    </xf>
    <xf numFmtId="0" fontId="26" fillId="0" borderId="17" xfId="2" applyFont="1" applyFill="1" applyBorder="1" applyAlignment="1">
      <alignment horizontal="center" vertical="center" wrapText="1"/>
    </xf>
    <xf numFmtId="0" fontId="26" fillId="0" borderId="20" xfId="2" applyFont="1" applyFill="1" applyBorder="1" applyAlignment="1">
      <alignment horizontal="center" vertical="center" wrapText="1"/>
    </xf>
    <xf numFmtId="0" fontId="26" fillId="0" borderId="0" xfId="0" applyFont="1" applyFill="1"/>
    <xf numFmtId="0" fontId="18" fillId="0" borderId="0" xfId="3" applyFont="1" applyFill="1"/>
    <xf numFmtId="0" fontId="26" fillId="0" borderId="0" xfId="2" applyFont="1" applyFill="1" applyAlignment="1" applyProtection="1">
      <alignment horizontal="left"/>
    </xf>
    <xf numFmtId="0" fontId="28" fillId="0" borderId="0" xfId="4" applyFill="1"/>
    <xf numFmtId="0" fontId="27" fillId="0" borderId="0" xfId="1" applyFont="1" applyFill="1" applyAlignment="1">
      <alignment horizontal="center"/>
    </xf>
    <xf numFmtId="0" fontId="26" fillId="0" borderId="11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26" fillId="0" borderId="17" xfId="2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center" vertical="center"/>
    </xf>
    <xf numFmtId="0" fontId="26" fillId="0" borderId="22" xfId="2" applyFont="1" applyFill="1" applyBorder="1" applyAlignment="1">
      <alignment horizontal="center" vertical="center"/>
    </xf>
    <xf numFmtId="0" fontId="26" fillId="0" borderId="21" xfId="2" applyFont="1" applyFill="1" applyBorder="1" applyAlignment="1">
      <alignment horizontal="center" vertical="center"/>
    </xf>
    <xf numFmtId="0" fontId="26" fillId="0" borderId="19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18" xfId="2" applyFont="1" applyFill="1" applyBorder="1" applyAlignment="1">
      <alignment horizontal="center" vertical="center"/>
    </xf>
    <xf numFmtId="0" fontId="26" fillId="0" borderId="16" xfId="2" applyFont="1" applyFill="1" applyBorder="1" applyAlignment="1">
      <alignment horizontal="center" vertical="center"/>
    </xf>
    <xf numFmtId="0" fontId="26" fillId="0" borderId="15" xfId="2" applyFont="1" applyFill="1" applyBorder="1" applyAlignment="1">
      <alignment horizontal="center" vertical="center"/>
    </xf>
    <xf numFmtId="0" fontId="26" fillId="0" borderId="14" xfId="2" applyFont="1" applyFill="1" applyBorder="1" applyAlignment="1">
      <alignment horizontal="center" vertical="center"/>
    </xf>
    <xf numFmtId="0" fontId="26" fillId="0" borderId="23" xfId="2" applyFont="1" applyFill="1" applyBorder="1" applyAlignment="1">
      <alignment horizontal="center" vertical="center" wrapText="1"/>
    </xf>
    <xf numFmtId="0" fontId="26" fillId="0" borderId="22" xfId="2" applyFont="1" applyFill="1" applyBorder="1" applyAlignment="1">
      <alignment horizontal="center" vertical="center" wrapText="1"/>
    </xf>
    <xf numFmtId="0" fontId="26" fillId="0" borderId="21" xfId="2" applyFont="1" applyFill="1" applyBorder="1" applyAlignment="1">
      <alignment horizontal="center" vertical="center" wrapText="1"/>
    </xf>
    <xf numFmtId="0" fontId="26" fillId="0" borderId="16" xfId="2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</cellXfs>
  <cellStyles count="42809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2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Libro1" xfId="5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2.7109375" style="1" customWidth="1"/>
    <col min="3" max="3" width="1.85546875" style="1" customWidth="1"/>
    <col min="4" max="4" width="61" style="1" customWidth="1"/>
    <col min="5" max="5" width="15.5703125" style="1" customWidth="1"/>
    <col min="6" max="6" width="15.7109375" style="1" customWidth="1"/>
    <col min="7" max="7" width="13.42578125" style="1" customWidth="1"/>
    <col min="8" max="8" width="16.140625" style="1" customWidth="1"/>
    <col min="9" max="9" width="16.42578125" style="1" customWidth="1"/>
    <col min="10" max="10" width="15.42578125" style="1" customWidth="1"/>
    <col min="11" max="11" width="13.28515625" style="1" customWidth="1"/>
    <col min="12" max="12" width="15.140625" style="1" customWidth="1"/>
    <col min="13" max="16384" width="11.42578125" style="1"/>
  </cols>
  <sheetData>
    <row r="1" spans="1:16">
      <c r="A1" s="57"/>
    </row>
    <row r="2" spans="1:16">
      <c r="B2" s="1" t="s">
        <v>116</v>
      </c>
    </row>
    <row r="3" spans="1:16" ht="5.0999999999999996" customHeight="1">
      <c r="B3" s="55"/>
      <c r="C3" s="55"/>
      <c r="D3" s="55"/>
      <c r="E3" s="56"/>
      <c r="F3" s="55"/>
      <c r="G3" s="55"/>
      <c r="H3" s="55"/>
      <c r="I3" s="55"/>
      <c r="J3" s="55"/>
      <c r="K3" s="55"/>
    </row>
    <row r="4" spans="1:16" ht="15" customHeight="1">
      <c r="A4" s="54"/>
      <c r="B4" s="64" t="s">
        <v>115</v>
      </c>
      <c r="C4" s="65"/>
      <c r="D4" s="66"/>
      <c r="E4" s="73" t="s">
        <v>114</v>
      </c>
      <c r="F4" s="74"/>
      <c r="G4" s="74"/>
      <c r="H4" s="75"/>
      <c r="I4" s="73" t="s">
        <v>113</v>
      </c>
      <c r="J4" s="74"/>
      <c r="K4" s="74"/>
      <c r="L4" s="75"/>
      <c r="N4" s="58"/>
      <c r="O4" s="58"/>
      <c r="P4" s="58"/>
    </row>
    <row r="5" spans="1:16" ht="12" customHeight="1">
      <c r="B5" s="67"/>
      <c r="C5" s="68"/>
      <c r="D5" s="69"/>
      <c r="E5" s="76"/>
      <c r="F5" s="77"/>
      <c r="G5" s="77"/>
      <c r="H5" s="62"/>
      <c r="I5" s="76"/>
      <c r="J5" s="77"/>
      <c r="K5" s="77"/>
      <c r="L5" s="62"/>
      <c r="N5" s="58"/>
      <c r="O5" s="58"/>
      <c r="P5" s="58"/>
    </row>
    <row r="6" spans="1:16" ht="15" customHeight="1">
      <c r="B6" s="67"/>
      <c r="C6" s="68"/>
      <c r="D6" s="69"/>
      <c r="E6" s="53" t="s">
        <v>112</v>
      </c>
      <c r="F6" s="52" t="s">
        <v>111</v>
      </c>
      <c r="G6" s="52" t="s">
        <v>110</v>
      </c>
      <c r="H6" s="51" t="s">
        <v>109</v>
      </c>
      <c r="I6" s="53" t="s">
        <v>108</v>
      </c>
      <c r="J6" s="53" t="s">
        <v>107</v>
      </c>
      <c r="K6" s="52" t="s">
        <v>106</v>
      </c>
      <c r="L6" s="51" t="s">
        <v>105</v>
      </c>
      <c r="N6" s="50"/>
      <c r="O6" s="50"/>
      <c r="P6" s="50"/>
    </row>
    <row r="7" spans="1:16" ht="20.25" customHeight="1">
      <c r="B7" s="67"/>
      <c r="C7" s="68"/>
      <c r="D7" s="69"/>
      <c r="E7" s="59" t="s">
        <v>102</v>
      </c>
      <c r="F7" s="59" t="s">
        <v>101</v>
      </c>
      <c r="G7" s="61" t="s">
        <v>104</v>
      </c>
      <c r="H7" s="61" t="s">
        <v>103</v>
      </c>
      <c r="I7" s="59" t="s">
        <v>102</v>
      </c>
      <c r="J7" s="62" t="s">
        <v>101</v>
      </c>
      <c r="K7" s="61" t="s">
        <v>100</v>
      </c>
      <c r="L7" s="61" t="s">
        <v>99</v>
      </c>
    </row>
    <row r="8" spans="1:16" ht="20.25" customHeight="1">
      <c r="B8" s="70"/>
      <c r="C8" s="71"/>
      <c r="D8" s="72"/>
      <c r="E8" s="60"/>
      <c r="F8" s="60"/>
      <c r="G8" s="59"/>
      <c r="H8" s="59"/>
      <c r="I8" s="60"/>
      <c r="J8" s="63"/>
      <c r="K8" s="59"/>
      <c r="L8" s="59"/>
    </row>
    <row r="9" spans="1:16" ht="5.0999999999999996" customHeight="1">
      <c r="B9" s="32"/>
      <c r="C9" s="32"/>
      <c r="D9" s="32"/>
    </row>
    <row r="10" spans="1:16">
      <c r="B10" s="43" t="s">
        <v>98</v>
      </c>
      <c r="C10" s="49"/>
      <c r="D10" s="41"/>
      <c r="E10" s="40">
        <f>SUM(E12,E23,E30)</f>
        <v>42666189.114210002</v>
      </c>
      <c r="F10" s="40">
        <f>SUM(F12,F23,F30)</f>
        <v>45726499.388641</v>
      </c>
      <c r="G10" s="39">
        <f>IFERROR((F10/E10)*100,0)</f>
        <v>107.17268248691974</v>
      </c>
      <c r="H10" s="39">
        <f>SUM(H12,H23,H30)</f>
        <v>100</v>
      </c>
      <c r="I10" s="38">
        <f>SUM(I12,I23,I30)</f>
        <v>43374322.688191004</v>
      </c>
      <c r="J10" s="38">
        <f>SUM(J12,J23,J30)</f>
        <v>49752357.430647001</v>
      </c>
      <c r="K10" s="37">
        <f>IFERROR((J10/I10)*100,0)</f>
        <v>114.70463248107956</v>
      </c>
      <c r="L10" s="48">
        <f>L12+L23+L30</f>
        <v>100</v>
      </c>
    </row>
    <row r="11" spans="1:16" ht="5.0999999999999996" customHeight="1">
      <c r="B11" s="25"/>
      <c r="C11" s="24"/>
      <c r="D11" s="24"/>
      <c r="E11" s="23"/>
      <c r="F11" s="23"/>
      <c r="G11" s="17"/>
      <c r="H11" s="17"/>
      <c r="I11" s="22"/>
      <c r="J11" s="22"/>
      <c r="K11" s="21"/>
      <c r="L11" s="47"/>
    </row>
    <row r="12" spans="1:16" s="34" customFormat="1">
      <c r="A12" s="35"/>
      <c r="B12" s="20" t="s">
        <v>97</v>
      </c>
      <c r="C12" s="19"/>
      <c r="D12" s="19"/>
      <c r="E12" s="16">
        <f>SUM(E13:E21)</f>
        <v>30605517.202317998</v>
      </c>
      <c r="F12" s="16">
        <f>SUM(F13:F21)</f>
        <v>23639686.006772995</v>
      </c>
      <c r="G12" s="15">
        <f t="shared" ref="G12:G21" si="0">IFERROR((F12/E12)*100,0)</f>
        <v>77.23994941991235</v>
      </c>
      <c r="H12" s="15">
        <f t="shared" ref="H12:H21" si="1">+F12/$F$10*100</f>
        <v>51.698000771616847</v>
      </c>
      <c r="I12" s="13">
        <f>SUM(I13:I21)</f>
        <v>29611507.473686002</v>
      </c>
      <c r="J12" s="13">
        <f>SUM(J13:J21)</f>
        <v>25540785.716621</v>
      </c>
      <c r="K12" s="12">
        <f t="shared" ref="K12:K21" si="2">IFERROR((J12/I12)*100,0)</f>
        <v>86.25290603430976</v>
      </c>
      <c r="L12" s="30">
        <f t="shared" ref="L12:L21" si="3">+J12/$J$10*100</f>
        <v>51.335830170909865</v>
      </c>
    </row>
    <row r="13" spans="1:16">
      <c r="B13" s="27" t="s">
        <v>96</v>
      </c>
      <c r="C13" s="45"/>
      <c r="D13" s="24"/>
      <c r="E13" s="23">
        <v>108304.00974600001</v>
      </c>
      <c r="F13" s="23">
        <v>89200.563341000001</v>
      </c>
      <c r="G13" s="17">
        <f t="shared" si="0"/>
        <v>82.361275035151166</v>
      </c>
      <c r="H13" s="26">
        <f t="shared" si="1"/>
        <v>0.19507411355254206</v>
      </c>
      <c r="I13" s="22">
        <v>92944.292516000001</v>
      </c>
      <c r="J13" s="22">
        <v>98056.338784000007</v>
      </c>
      <c r="K13" s="17">
        <f t="shared" si="2"/>
        <v>105.50011854371799</v>
      </c>
      <c r="L13" s="26">
        <f t="shared" si="3"/>
        <v>0.19708882924932156</v>
      </c>
    </row>
    <row r="14" spans="1:16">
      <c r="B14" s="27" t="s">
        <v>95</v>
      </c>
      <c r="C14" s="45"/>
      <c r="D14" s="24"/>
      <c r="E14" s="23">
        <v>7093962.4896719996</v>
      </c>
      <c r="F14" s="23">
        <v>6575384.3246950004</v>
      </c>
      <c r="G14" s="17">
        <f t="shared" si="0"/>
        <v>92.689865984885174</v>
      </c>
      <c r="H14" s="26">
        <f t="shared" si="1"/>
        <v>14.379811296747555</v>
      </c>
      <c r="I14" s="22">
        <v>7398582.0380530003</v>
      </c>
      <c r="J14" s="22">
        <v>7557891.751952</v>
      </c>
      <c r="K14" s="17">
        <f t="shared" si="2"/>
        <v>102.15324656913481</v>
      </c>
      <c r="L14" s="26">
        <f t="shared" si="3"/>
        <v>15.191022380170487</v>
      </c>
    </row>
    <row r="15" spans="1:16">
      <c r="B15" s="27" t="s">
        <v>94</v>
      </c>
      <c r="C15" s="45"/>
      <c r="D15" s="24"/>
      <c r="E15" s="23">
        <v>969403.77936300007</v>
      </c>
      <c r="F15" s="23">
        <v>832876.32879000006</v>
      </c>
      <c r="G15" s="17">
        <f t="shared" si="0"/>
        <v>85.916348431949288</v>
      </c>
      <c r="H15" s="26">
        <f t="shared" si="1"/>
        <v>1.8214303301706414</v>
      </c>
      <c r="I15" s="46">
        <v>923336.46925700002</v>
      </c>
      <c r="J15" s="46">
        <v>950468.26079099998</v>
      </c>
      <c r="K15" s="17">
        <f t="shared" si="2"/>
        <v>102.93845119708449</v>
      </c>
      <c r="L15" s="26">
        <f t="shared" si="3"/>
        <v>1.9103984411510924</v>
      </c>
    </row>
    <row r="16" spans="1:16">
      <c r="B16" s="27" t="s">
        <v>93</v>
      </c>
      <c r="C16" s="45"/>
      <c r="D16" s="24"/>
      <c r="E16" s="23">
        <v>912836.91601500008</v>
      </c>
      <c r="F16" s="23">
        <v>496086.09015500004</v>
      </c>
      <c r="G16" s="17">
        <f t="shared" si="0"/>
        <v>54.345533298616964</v>
      </c>
      <c r="H16" s="26">
        <f t="shared" si="1"/>
        <v>1.0848984654142007</v>
      </c>
      <c r="I16" s="23">
        <v>778444.20312900003</v>
      </c>
      <c r="J16" s="23">
        <v>561235.38977400004</v>
      </c>
      <c r="K16" s="17">
        <f t="shared" si="2"/>
        <v>72.097060716501332</v>
      </c>
      <c r="L16" s="26">
        <f t="shared" si="3"/>
        <v>1.1280578825965022</v>
      </c>
    </row>
    <row r="17" spans="1:12">
      <c r="B17" s="27" t="s">
        <v>92</v>
      </c>
      <c r="C17" s="45"/>
      <c r="D17" s="24"/>
      <c r="E17" s="23">
        <v>3536779.0352320001</v>
      </c>
      <c r="F17" s="23">
        <v>3792727.2706019999</v>
      </c>
      <c r="G17" s="17">
        <f t="shared" si="0"/>
        <v>107.23676070289787</v>
      </c>
      <c r="H17" s="26">
        <f t="shared" si="1"/>
        <v>8.2943748620830515</v>
      </c>
      <c r="I17" s="23">
        <v>3027197.492726</v>
      </c>
      <c r="J17" s="23">
        <v>2792570.5617709998</v>
      </c>
      <c r="K17" s="17">
        <f t="shared" si="2"/>
        <v>92.249368218664912</v>
      </c>
      <c r="L17" s="26">
        <f t="shared" si="3"/>
        <v>5.6129411870859443</v>
      </c>
    </row>
    <row r="18" spans="1:12">
      <c r="B18" s="27" t="s">
        <v>91</v>
      </c>
      <c r="C18" s="45"/>
      <c r="D18" s="24"/>
      <c r="E18" s="23">
        <v>1408864.815707</v>
      </c>
      <c r="F18" s="23">
        <v>1377458.280582</v>
      </c>
      <c r="G18" s="17">
        <f t="shared" si="0"/>
        <v>97.77079143613652</v>
      </c>
      <c r="H18" s="26">
        <f t="shared" si="1"/>
        <v>3.0123851573999492</v>
      </c>
      <c r="I18" s="23">
        <v>1586230.1312930002</v>
      </c>
      <c r="J18" s="23">
        <v>1475871.9844239999</v>
      </c>
      <c r="K18" s="17">
        <f t="shared" si="2"/>
        <v>93.042740476815752</v>
      </c>
      <c r="L18" s="26">
        <f t="shared" si="3"/>
        <v>2.9664362869263279</v>
      </c>
    </row>
    <row r="19" spans="1:12">
      <c r="B19" s="27" t="s">
        <v>90</v>
      </c>
      <c r="C19" s="45"/>
      <c r="D19" s="24"/>
      <c r="E19" s="23">
        <v>15820208.050252</v>
      </c>
      <c r="F19" s="23">
        <v>10277037.320082</v>
      </c>
      <c r="G19" s="17">
        <f t="shared" si="0"/>
        <v>64.961454915368805</v>
      </c>
      <c r="H19" s="26">
        <f t="shared" si="1"/>
        <v>22.475014395339731</v>
      </c>
      <c r="I19" s="23">
        <v>15282716.518036</v>
      </c>
      <c r="J19" s="23">
        <v>11908092.614739001</v>
      </c>
      <c r="K19" s="17">
        <f t="shared" si="2"/>
        <v>77.91869070322403</v>
      </c>
      <c r="L19" s="26">
        <f t="shared" si="3"/>
        <v>23.934730392099418</v>
      </c>
    </row>
    <row r="20" spans="1:12">
      <c r="B20" s="27" t="s">
        <v>89</v>
      </c>
      <c r="C20" s="45"/>
      <c r="D20" s="24"/>
      <c r="E20" s="23">
        <v>0</v>
      </c>
      <c r="F20" s="23">
        <v>400.42255999999998</v>
      </c>
      <c r="G20" s="17">
        <f t="shared" si="0"/>
        <v>0</v>
      </c>
      <c r="H20" s="26">
        <f t="shared" si="1"/>
        <v>8.7569038818543284E-4</v>
      </c>
      <c r="I20" s="23">
        <v>0</v>
      </c>
      <c r="J20" s="23">
        <v>4012.8402120000005</v>
      </c>
      <c r="K20" s="17">
        <f t="shared" si="2"/>
        <v>0</v>
      </c>
      <c r="L20" s="26">
        <f t="shared" si="3"/>
        <v>8.0656282822251305E-3</v>
      </c>
    </row>
    <row r="21" spans="1:12">
      <c r="B21" s="27" t="s">
        <v>88</v>
      </c>
      <c r="C21" s="45"/>
      <c r="D21" s="24"/>
      <c r="E21" s="23">
        <v>755158.10633099999</v>
      </c>
      <c r="F21" s="23">
        <v>198515.40596599999</v>
      </c>
      <c r="G21" s="17">
        <f t="shared" si="0"/>
        <v>26.287926237129867</v>
      </c>
      <c r="H21" s="26">
        <f t="shared" si="1"/>
        <v>0.43413646052099397</v>
      </c>
      <c r="I21" s="22">
        <v>522056.328676</v>
      </c>
      <c r="J21" s="22">
        <v>192585.974174</v>
      </c>
      <c r="K21" s="17">
        <f t="shared" si="2"/>
        <v>36.889884021217036</v>
      </c>
      <c r="L21" s="26">
        <f t="shared" si="3"/>
        <v>0.38708914334854977</v>
      </c>
    </row>
    <row r="22" spans="1:12" ht="4.5" customHeight="1">
      <c r="B22" s="25"/>
      <c r="C22" s="24"/>
      <c r="D22" s="24"/>
      <c r="E22" s="23"/>
      <c r="F22" s="23"/>
      <c r="G22" s="17"/>
      <c r="H22" s="17"/>
      <c r="I22" s="22"/>
      <c r="J22" s="22"/>
      <c r="K22" s="21"/>
    </row>
    <row r="23" spans="1:12" s="34" customFormat="1">
      <c r="A23" s="35"/>
      <c r="B23" s="20" t="s">
        <v>87</v>
      </c>
      <c r="C23" s="19"/>
      <c r="D23" s="19"/>
      <c r="E23" s="16">
        <f>SUM(E24:E28)</f>
        <v>2488925.8445250001</v>
      </c>
      <c r="F23" s="16">
        <f>SUM(F24:F28)</f>
        <v>1688474.130355</v>
      </c>
      <c r="G23" s="15">
        <f t="shared" ref="G23:G28" si="4">IFERROR((F23/E23)*100,0)</f>
        <v>67.839471154562958</v>
      </c>
      <c r="H23" s="15">
        <f t="shared" ref="H23:H28" si="5">+F23/$F$10*100</f>
        <v>3.6925506061687217</v>
      </c>
      <c r="I23" s="16">
        <f>SUM(I24:I28)</f>
        <v>1743561.4841840002</v>
      </c>
      <c r="J23" s="16">
        <f>SUM(J24:J28)</f>
        <v>1303710.134048</v>
      </c>
      <c r="K23" s="12">
        <f t="shared" ref="K23:K28" si="6">IFERROR((J23/I23)*100,0)</f>
        <v>74.772822517248144</v>
      </c>
      <c r="L23" s="30">
        <f t="shared" ref="L23:L28" si="7">+J23/$J$10*100</f>
        <v>2.6203987134988025</v>
      </c>
    </row>
    <row r="24" spans="1:12">
      <c r="B24" s="27" t="s">
        <v>86</v>
      </c>
      <c r="C24" s="24"/>
      <c r="D24" s="24"/>
      <c r="E24" s="23">
        <v>30673.336906</v>
      </c>
      <c r="F24" s="23">
        <v>5310.5064560000001</v>
      </c>
      <c r="G24" s="17">
        <f t="shared" si="4"/>
        <v>17.313103143209744</v>
      </c>
      <c r="H24" s="26">
        <f t="shared" si="5"/>
        <v>1.1613630011046051E-2</v>
      </c>
      <c r="I24" s="23">
        <v>40120.801855000005</v>
      </c>
      <c r="J24" s="23">
        <v>17579.474052999998</v>
      </c>
      <c r="K24" s="17">
        <f t="shared" si="6"/>
        <v>43.816357700261612</v>
      </c>
      <c r="L24" s="26">
        <f t="shared" si="7"/>
        <v>3.5333951918771193E-2</v>
      </c>
    </row>
    <row r="25" spans="1:12">
      <c r="B25" s="27" t="s">
        <v>85</v>
      </c>
      <c r="C25" s="24"/>
      <c r="D25" s="24"/>
      <c r="E25" s="23">
        <v>848030.51078600006</v>
      </c>
      <c r="F25" s="23">
        <v>752529.04170399997</v>
      </c>
      <c r="G25" s="17">
        <f t="shared" si="4"/>
        <v>88.738439493941769</v>
      </c>
      <c r="H25" s="26">
        <f t="shared" si="5"/>
        <v>1.6457175855690738</v>
      </c>
      <c r="I25" s="23">
        <v>629998.24546000001</v>
      </c>
      <c r="J25" s="23">
        <v>523996.70769700001</v>
      </c>
      <c r="K25" s="17">
        <f t="shared" si="6"/>
        <v>83.174312225964712</v>
      </c>
      <c r="L25" s="26">
        <f t="shared" si="7"/>
        <v>1.0532098070477014</v>
      </c>
    </row>
    <row r="26" spans="1:12">
      <c r="B26" s="44" t="s">
        <v>84</v>
      </c>
      <c r="C26" s="24"/>
      <c r="E26" s="23">
        <v>0</v>
      </c>
      <c r="F26" s="23">
        <v>0</v>
      </c>
      <c r="G26" s="17">
        <f t="shared" si="4"/>
        <v>0</v>
      </c>
      <c r="H26" s="17">
        <f t="shared" si="5"/>
        <v>0</v>
      </c>
      <c r="I26" s="23">
        <v>139873.20000000001</v>
      </c>
      <c r="J26" s="23">
        <v>139873.20000000001</v>
      </c>
      <c r="K26" s="17">
        <f t="shared" si="6"/>
        <v>100</v>
      </c>
      <c r="L26" s="26">
        <f t="shared" si="7"/>
        <v>0.28113883888814362</v>
      </c>
    </row>
    <row r="27" spans="1:12">
      <c r="B27" s="27" t="s">
        <v>83</v>
      </c>
      <c r="C27" s="24"/>
      <c r="D27" s="24"/>
      <c r="E27" s="23">
        <v>343329.2</v>
      </c>
      <c r="F27" s="23">
        <v>128500</v>
      </c>
      <c r="G27" s="17">
        <f t="shared" si="4"/>
        <v>37.42763505114042</v>
      </c>
      <c r="H27" s="26">
        <f t="shared" si="5"/>
        <v>0.28101866908255152</v>
      </c>
      <c r="I27" s="23">
        <v>343700</v>
      </c>
      <c r="J27" s="23">
        <v>179996.90000000002</v>
      </c>
      <c r="K27" s="17">
        <f t="shared" si="6"/>
        <v>52.370352051207462</v>
      </c>
      <c r="L27" s="26">
        <f t="shared" si="7"/>
        <v>0.36178567066075057</v>
      </c>
    </row>
    <row r="28" spans="1:12">
      <c r="B28" s="27" t="s">
        <v>82</v>
      </c>
      <c r="C28" s="24"/>
      <c r="D28" s="24"/>
      <c r="E28" s="23">
        <v>1266892.7968329999</v>
      </c>
      <c r="F28" s="23">
        <v>802134.58219500002</v>
      </c>
      <c r="G28" s="17">
        <f t="shared" si="4"/>
        <v>63.315111128596648</v>
      </c>
      <c r="H28" s="26">
        <f t="shared" si="5"/>
        <v>1.7542007215060502</v>
      </c>
      <c r="I28" s="22">
        <v>589869.23686900001</v>
      </c>
      <c r="J28" s="22">
        <v>442263.85229800001</v>
      </c>
      <c r="K28" s="17">
        <f t="shared" si="6"/>
        <v>74.976592209744169</v>
      </c>
      <c r="L28" s="26">
        <f t="shared" si="7"/>
        <v>0.8889304449834361</v>
      </c>
    </row>
    <row r="29" spans="1:12" ht="4.5" customHeight="1">
      <c r="B29" s="36"/>
      <c r="C29" s="24"/>
      <c r="D29" s="24"/>
      <c r="E29" s="23"/>
      <c r="F29" s="23"/>
      <c r="G29" s="17"/>
      <c r="H29" s="17"/>
      <c r="I29" s="22"/>
      <c r="J29" s="22"/>
      <c r="K29" s="21"/>
    </row>
    <row r="30" spans="1:12">
      <c r="B30" s="20" t="s">
        <v>81</v>
      </c>
      <c r="C30" s="24"/>
      <c r="D30" s="24"/>
      <c r="E30" s="16">
        <f>SUM(E31:E34)</f>
        <v>9571746.0673670005</v>
      </c>
      <c r="F30" s="16">
        <f>SUM(F31:F34)</f>
        <v>20398339.251513001</v>
      </c>
      <c r="G30" s="15">
        <f>IFERROR((F30/E30)*100,0)</f>
        <v>213.10990813951025</v>
      </c>
      <c r="H30" s="15">
        <f>+F30/$F$10*100</f>
        <v>44.609448622214423</v>
      </c>
      <c r="I30" s="13">
        <f>SUM(I31:I34)</f>
        <v>12019253.730321001</v>
      </c>
      <c r="J30" s="13">
        <f>SUM(J31:J34)</f>
        <v>22907861.579978</v>
      </c>
      <c r="K30" s="12">
        <f>IFERROR((J30/I30)*100,0)</f>
        <v>190.59304424357296</v>
      </c>
      <c r="L30" s="30">
        <f>+J30/$J$10*100</f>
        <v>46.043771115591333</v>
      </c>
    </row>
    <row r="31" spans="1:12">
      <c r="B31" s="27" t="s">
        <v>80</v>
      </c>
      <c r="C31" s="24"/>
      <c r="D31" s="24"/>
      <c r="E31" s="23">
        <v>1651203.65833</v>
      </c>
      <c r="F31" s="23">
        <v>5301231.3656280003</v>
      </c>
      <c r="G31" s="17">
        <f>IFERROR((F31/E31)*100,0)</f>
        <v>321.05254484413985</v>
      </c>
      <c r="H31" s="26">
        <f>+F31/$F$10*100</f>
        <v>11.593346170174769</v>
      </c>
      <c r="I31" s="22">
        <v>1231150.3887480001</v>
      </c>
      <c r="J31" s="22">
        <v>322797.33185200003</v>
      </c>
      <c r="K31" s="17">
        <f>IFERROR((J31/I31)*100,0)</f>
        <v>26.219163377779047</v>
      </c>
      <c r="L31" s="26">
        <f>+J31/$J$10*100</f>
        <v>0.64880811387072046</v>
      </c>
    </row>
    <row r="32" spans="1:12">
      <c r="B32" s="27" t="s">
        <v>79</v>
      </c>
      <c r="C32" s="24"/>
      <c r="D32" s="24"/>
      <c r="E32" s="23">
        <v>2203830.8750459999</v>
      </c>
      <c r="F32" s="23">
        <v>1552340.4067589999</v>
      </c>
      <c r="G32" s="17">
        <f>IFERROR((F32/E32)*100,0)</f>
        <v>70.438272933561592</v>
      </c>
      <c r="H32" s="26">
        <f>+F32/$F$10*100</f>
        <v>3.3948376270076333</v>
      </c>
      <c r="I32" s="22">
        <v>2063369.7357050001</v>
      </c>
      <c r="J32" s="22">
        <v>903660.33023299999</v>
      </c>
      <c r="K32" s="17">
        <f>IFERROR((J32/I32)*100,0)</f>
        <v>43.795366123475809</v>
      </c>
      <c r="L32" s="26">
        <f>+J32/$J$10*100</f>
        <v>1.8163166066907888</v>
      </c>
    </row>
    <row r="33" spans="1:12">
      <c r="B33" s="27" t="s">
        <v>78</v>
      </c>
      <c r="C33" s="24"/>
      <c r="D33" s="24"/>
      <c r="E33" s="23">
        <v>5240026.9335110001</v>
      </c>
      <c r="F33" s="23">
        <v>5374169.4100400005</v>
      </c>
      <c r="G33" s="17">
        <f>IFERROR((F33/E33)*100,0)</f>
        <v>102.55995776798652</v>
      </c>
      <c r="H33" s="26">
        <f>+F33/$F$10*100</f>
        <v>11.752855525553324</v>
      </c>
      <c r="I33" s="22">
        <v>6043680.6856800001</v>
      </c>
      <c r="J33" s="22">
        <v>7297201.1580760004</v>
      </c>
      <c r="K33" s="17">
        <f>IFERROR((J33/I33)*100,0)</f>
        <v>120.7410109433166</v>
      </c>
      <c r="L33" s="26">
        <f>+J33/$J$10*100</f>
        <v>14.667046015353217</v>
      </c>
    </row>
    <row r="34" spans="1:12">
      <c r="B34" s="27" t="s">
        <v>77</v>
      </c>
      <c r="C34" s="24"/>
      <c r="D34" s="24"/>
      <c r="E34" s="23">
        <v>476684.60047999996</v>
      </c>
      <c r="F34" s="23">
        <v>8170598.0690859994</v>
      </c>
      <c r="G34" s="17">
        <f>IFERROR((F34/E34)*100,0)</f>
        <v>1714.0469947757015</v>
      </c>
      <c r="H34" s="26">
        <f>+F34/$F$10*100</f>
        <v>17.868409299478699</v>
      </c>
      <c r="I34" s="22">
        <v>2681052.920188</v>
      </c>
      <c r="J34" s="22">
        <v>14384202.759817</v>
      </c>
      <c r="K34" s="17">
        <f>IFERROR((J34/I34)*100,0)</f>
        <v>536.51319791212313</v>
      </c>
      <c r="L34" s="26">
        <f>+J34/$J$10*100</f>
        <v>28.911600379676607</v>
      </c>
    </row>
    <row r="35" spans="1:12" ht="5.0999999999999996" customHeight="1">
      <c r="B35" s="25"/>
      <c r="C35" s="24"/>
      <c r="D35" s="24"/>
      <c r="E35" s="23"/>
      <c r="F35" s="23"/>
      <c r="G35" s="17"/>
      <c r="H35" s="17"/>
      <c r="I35" s="22"/>
      <c r="J35" s="22"/>
      <c r="K35" s="21"/>
    </row>
    <row r="36" spans="1:12" s="34" customFormat="1">
      <c r="A36" s="35"/>
      <c r="B36" s="43" t="s">
        <v>76</v>
      </c>
      <c r="C36" s="42"/>
      <c r="D36" s="41"/>
      <c r="E36" s="40">
        <f>SUM(E38,E46,E57,E66,E73,E84,E91,E99,E109)</f>
        <v>42666189.114209995</v>
      </c>
      <c r="F36" s="40">
        <f>SUM(F38,F46,F57,F66,F73,F84,F91,F99,F109)</f>
        <v>32284098.970114</v>
      </c>
      <c r="G36" s="39">
        <f>IFERROR((F36/E36)*100,0)</f>
        <v>75.666703871055986</v>
      </c>
      <c r="H36" s="39">
        <f>H38+H46+H57+H66+H73+H84+H91+H99+H109</f>
        <v>100.00000000000001</v>
      </c>
      <c r="I36" s="38">
        <f>I38+I46+I57+I66+I73+I84+I91+I99+I109</f>
        <v>43374322.688190997</v>
      </c>
      <c r="J36" s="38">
        <f>J38+J46+J57+J66+J73+J84+J91+J99+J109</f>
        <v>35288144.805629</v>
      </c>
      <c r="K36" s="37">
        <f>IFERROR((J36/I36)*100,0)</f>
        <v>81.357223856400367</v>
      </c>
      <c r="L36" s="37">
        <f>L38+L46+L57+L66+L73+L84+L91+L99+L109</f>
        <v>100</v>
      </c>
    </row>
    <row r="37" spans="1:12" ht="5.0999999999999996" customHeight="1">
      <c r="B37" s="25"/>
      <c r="C37" s="24"/>
      <c r="D37" s="24"/>
      <c r="E37" s="23"/>
      <c r="F37" s="23"/>
      <c r="G37" s="17"/>
      <c r="H37" s="17"/>
      <c r="I37" s="22"/>
      <c r="J37" s="22"/>
      <c r="K37" s="21"/>
    </row>
    <row r="38" spans="1:12" s="34" customFormat="1">
      <c r="A38" s="35"/>
      <c r="B38" s="20" t="s">
        <v>75</v>
      </c>
      <c r="C38" s="19"/>
      <c r="D38" s="19"/>
      <c r="E38" s="16">
        <f>SUM(E39:E44)</f>
        <v>6955185.8634589994</v>
      </c>
      <c r="F38" s="16">
        <f>SUM(F39:F44)</f>
        <v>5900838.4377199998</v>
      </c>
      <c r="G38" s="15">
        <f t="shared" ref="G38:G44" si="8">IFERROR((F38/E38)*100,0)</f>
        <v>84.840844710156389</v>
      </c>
      <c r="H38" s="15">
        <f t="shared" ref="H38:H44" si="9">+F38/$F$36*100</f>
        <v>18.277847689608798</v>
      </c>
      <c r="I38" s="13">
        <f>SUM(I39:I44)</f>
        <v>6993763.9267719993</v>
      </c>
      <c r="J38" s="13">
        <f>SUM(J39:J44)</f>
        <v>6191069.6427159999</v>
      </c>
      <c r="K38" s="12">
        <f t="shared" ref="K38:K44" si="10">IFERROR((J38/I38)*100,0)</f>
        <v>88.522714056971523</v>
      </c>
      <c r="L38" s="30">
        <f t="shared" ref="L38:L44" si="11">+J38/$J$36*100</f>
        <v>17.544333024071101</v>
      </c>
    </row>
    <row r="39" spans="1:12">
      <c r="B39" s="27" t="s">
        <v>74</v>
      </c>
      <c r="C39" s="24"/>
      <c r="D39" s="32"/>
      <c r="E39" s="23">
        <v>4094298.7037829999</v>
      </c>
      <c r="F39" s="23">
        <v>3662313.0338730002</v>
      </c>
      <c r="G39" s="17">
        <f t="shared" si="8"/>
        <v>89.449092478014393</v>
      </c>
      <c r="H39" s="26">
        <f t="shared" si="9"/>
        <v>11.34401501266389</v>
      </c>
      <c r="I39" s="33">
        <v>4107329.9080899996</v>
      </c>
      <c r="J39" s="33">
        <v>3694435.3962380001</v>
      </c>
      <c r="K39" s="17">
        <f t="shared" si="10"/>
        <v>89.94737405829656</v>
      </c>
      <c r="L39" s="26">
        <f t="shared" si="11"/>
        <v>10.469338687503575</v>
      </c>
    </row>
    <row r="40" spans="1:12">
      <c r="B40" s="27" t="s">
        <v>73</v>
      </c>
      <c r="C40" s="24"/>
      <c r="D40" s="32"/>
      <c r="E40" s="23">
        <v>233945.363771</v>
      </c>
      <c r="F40" s="23">
        <v>191891.329146</v>
      </c>
      <c r="G40" s="17">
        <f t="shared" si="8"/>
        <v>82.023993146465997</v>
      </c>
      <c r="H40" s="26">
        <f t="shared" si="9"/>
        <v>0.5943834124769517</v>
      </c>
      <c r="I40" s="33">
        <v>251093.32024</v>
      </c>
      <c r="J40" s="33">
        <v>229383.615934</v>
      </c>
      <c r="K40" s="17">
        <f t="shared" si="10"/>
        <v>91.353929971036493</v>
      </c>
      <c r="L40" s="26">
        <f t="shared" si="11"/>
        <v>0.65003025009523818</v>
      </c>
    </row>
    <row r="41" spans="1:12">
      <c r="B41" s="27" t="s">
        <v>72</v>
      </c>
      <c r="C41" s="24"/>
      <c r="D41" s="32"/>
      <c r="E41" s="23">
        <v>1707666.996611</v>
      </c>
      <c r="F41" s="23">
        <v>1377652.479604</v>
      </c>
      <c r="G41" s="17">
        <f t="shared" si="8"/>
        <v>80.674539142470991</v>
      </c>
      <c r="H41" s="26">
        <f t="shared" si="9"/>
        <v>4.2672787023708452</v>
      </c>
      <c r="I41" s="33">
        <v>1546844.2887179998</v>
      </c>
      <c r="J41" s="33">
        <v>1416226.7931349999</v>
      </c>
      <c r="K41" s="17">
        <f t="shared" si="10"/>
        <v>91.555873041930184</v>
      </c>
      <c r="L41" s="26">
        <f t="shared" si="11"/>
        <v>4.0133217570255777</v>
      </c>
    </row>
    <row r="42" spans="1:12">
      <c r="B42" s="27" t="s">
        <v>71</v>
      </c>
      <c r="C42" s="24"/>
      <c r="D42" s="32"/>
      <c r="E42" s="23">
        <v>786523.54514299997</v>
      </c>
      <c r="F42" s="23">
        <v>569068.38129699999</v>
      </c>
      <c r="G42" s="17">
        <f t="shared" si="8"/>
        <v>72.352364377538905</v>
      </c>
      <c r="H42" s="26">
        <f t="shared" si="9"/>
        <v>1.762689371705239</v>
      </c>
      <c r="I42" s="33">
        <v>964237.94537900004</v>
      </c>
      <c r="J42" s="33">
        <v>749448.02379899996</v>
      </c>
      <c r="K42" s="17">
        <f t="shared" si="10"/>
        <v>77.724386121770436</v>
      </c>
      <c r="L42" s="26">
        <f t="shared" si="11"/>
        <v>2.1237954784164552</v>
      </c>
    </row>
    <row r="43" spans="1:12">
      <c r="B43" s="27" t="s">
        <v>70</v>
      </c>
      <c r="C43" s="24"/>
      <c r="D43" s="32"/>
      <c r="E43" s="23">
        <v>1696.1342999999999</v>
      </c>
      <c r="F43" s="23">
        <v>0</v>
      </c>
      <c r="G43" s="17">
        <f t="shared" si="8"/>
        <v>0</v>
      </c>
      <c r="H43" s="17">
        <f t="shared" si="9"/>
        <v>0</v>
      </c>
      <c r="I43" s="23">
        <v>0</v>
      </c>
      <c r="J43" s="17">
        <v>0</v>
      </c>
      <c r="K43" s="17">
        <f t="shared" si="10"/>
        <v>0</v>
      </c>
      <c r="L43" s="17">
        <f t="shared" si="11"/>
        <v>0</v>
      </c>
    </row>
    <row r="44" spans="1:12">
      <c r="B44" s="27" t="s">
        <v>69</v>
      </c>
      <c r="C44" s="24"/>
      <c r="D44" s="32"/>
      <c r="E44" s="23">
        <v>131055.119851</v>
      </c>
      <c r="F44" s="23">
        <v>99913.213799999998</v>
      </c>
      <c r="G44" s="17">
        <f t="shared" si="8"/>
        <v>76.237550973662039</v>
      </c>
      <c r="H44" s="26">
        <f t="shared" si="9"/>
        <v>0.30948119039187538</v>
      </c>
      <c r="I44" s="33">
        <v>124258.46434499999</v>
      </c>
      <c r="J44" s="33">
        <v>101575.81361</v>
      </c>
      <c r="K44" s="17">
        <f t="shared" si="10"/>
        <v>81.745589039292909</v>
      </c>
      <c r="L44" s="26">
        <f t="shared" si="11"/>
        <v>0.2878468510302562</v>
      </c>
    </row>
    <row r="45" spans="1:12" ht="4.5" customHeight="1">
      <c r="B45" s="25"/>
      <c r="C45" s="24"/>
      <c r="D45" s="31"/>
      <c r="E45" s="23"/>
      <c r="F45" s="23"/>
      <c r="G45" s="17"/>
      <c r="H45" s="17"/>
      <c r="I45" s="33"/>
      <c r="J45" s="33"/>
      <c r="K45" s="21"/>
    </row>
    <row r="46" spans="1:12">
      <c r="B46" s="20" t="s">
        <v>68</v>
      </c>
      <c r="C46" s="24"/>
      <c r="D46" s="32"/>
      <c r="E46" s="16">
        <f>SUM(E47:E55)</f>
        <v>1977602.69676</v>
      </c>
      <c r="F46" s="16">
        <f>SUM(F47:F55)</f>
        <v>1417512.6574030002</v>
      </c>
      <c r="G46" s="15">
        <f t="shared" ref="G46:G55" si="12">IFERROR((F46/E46)*100,0)</f>
        <v>71.678333556349727</v>
      </c>
      <c r="H46" s="15">
        <f t="shared" ref="H46:H55" si="13">+F46/$F$36*100</f>
        <v>4.3907456073505982</v>
      </c>
      <c r="I46" s="13">
        <f>SUM(I47:I55)</f>
        <v>2259393.2982249996</v>
      </c>
      <c r="J46" s="13">
        <f>SUM(J47:J55)</f>
        <v>1639179.0960069997</v>
      </c>
      <c r="K46" s="12">
        <f t="shared" ref="K46:K55" si="14">IFERROR((J46/I46)*100,0)</f>
        <v>72.549524569040457</v>
      </c>
      <c r="L46" s="30">
        <f t="shared" ref="L46:L55" si="15">+J46/$J$36*100</f>
        <v>4.6451268691958143</v>
      </c>
    </row>
    <row r="47" spans="1:12">
      <c r="B47" s="27" t="s">
        <v>67</v>
      </c>
      <c r="C47" s="24"/>
      <c r="D47" s="31"/>
      <c r="E47" s="23">
        <v>120482.77471500001</v>
      </c>
      <c r="F47" s="23">
        <v>82372.289302000005</v>
      </c>
      <c r="G47" s="17">
        <f t="shared" si="12"/>
        <v>68.368519480772477</v>
      </c>
      <c r="H47" s="26">
        <f t="shared" si="13"/>
        <v>0.25514817489022568</v>
      </c>
      <c r="I47" s="23">
        <v>131423.31576600001</v>
      </c>
      <c r="J47" s="23">
        <v>93960.970912999997</v>
      </c>
      <c r="K47" s="17">
        <f t="shared" si="14"/>
        <v>71.49490207681113</v>
      </c>
      <c r="L47" s="26">
        <f t="shared" si="15"/>
        <v>0.26626781155696172</v>
      </c>
    </row>
    <row r="48" spans="1:12">
      <c r="B48" s="27" t="s">
        <v>66</v>
      </c>
      <c r="C48" s="24"/>
      <c r="D48" s="31"/>
      <c r="E48" s="23">
        <v>95310.314840000006</v>
      </c>
      <c r="F48" s="23">
        <v>55005.897862999998</v>
      </c>
      <c r="G48" s="17">
        <f t="shared" si="12"/>
        <v>57.712429085288285</v>
      </c>
      <c r="H48" s="26">
        <f t="shared" si="13"/>
        <v>0.17038077449186362</v>
      </c>
      <c r="I48" s="23">
        <v>77327.932486999998</v>
      </c>
      <c r="J48" s="23">
        <v>51614.460429999999</v>
      </c>
      <c r="K48" s="17">
        <f t="shared" si="14"/>
        <v>66.747498310105698</v>
      </c>
      <c r="L48" s="26">
        <f t="shared" si="15"/>
        <v>0.14626572384096173</v>
      </c>
    </row>
    <row r="49" spans="2:12">
      <c r="B49" s="27" t="s">
        <v>65</v>
      </c>
      <c r="C49" s="24"/>
      <c r="D49" s="31"/>
      <c r="E49" s="23">
        <v>123836.496294</v>
      </c>
      <c r="F49" s="23">
        <v>88471.204775999999</v>
      </c>
      <c r="G49" s="17">
        <f t="shared" si="12"/>
        <v>71.441947587051132</v>
      </c>
      <c r="H49" s="26">
        <f t="shared" si="13"/>
        <v>0.2740395662208181</v>
      </c>
      <c r="I49" s="23">
        <v>129817.746172</v>
      </c>
      <c r="J49" s="23">
        <v>94081.486612000008</v>
      </c>
      <c r="K49" s="17">
        <f t="shared" si="14"/>
        <v>72.471976587352088</v>
      </c>
      <c r="L49" s="26">
        <f t="shared" si="15"/>
        <v>0.26660933049955227</v>
      </c>
    </row>
    <row r="50" spans="2:12">
      <c r="B50" s="27" t="s">
        <v>64</v>
      </c>
      <c r="C50" s="24"/>
      <c r="D50" s="31"/>
      <c r="E50" s="23">
        <v>506087.31109399995</v>
      </c>
      <c r="F50" s="23">
        <v>353877.185253</v>
      </c>
      <c r="G50" s="17">
        <f t="shared" si="12"/>
        <v>69.924137099590581</v>
      </c>
      <c r="H50" s="26">
        <f t="shared" si="13"/>
        <v>1.0961346190289865</v>
      </c>
      <c r="I50" s="23">
        <v>529339.07996500004</v>
      </c>
      <c r="J50" s="23">
        <v>375462.165851</v>
      </c>
      <c r="K50" s="17">
        <f t="shared" si="14"/>
        <v>70.930369598977194</v>
      </c>
      <c r="L50" s="26">
        <f t="shared" si="15"/>
        <v>1.0639895293988593</v>
      </c>
    </row>
    <row r="51" spans="2:12">
      <c r="B51" s="27" t="s">
        <v>63</v>
      </c>
      <c r="C51" s="24"/>
      <c r="D51" s="31"/>
      <c r="E51" s="23">
        <v>235645.67139499998</v>
      </c>
      <c r="F51" s="23">
        <v>196534.713219</v>
      </c>
      <c r="G51" s="17">
        <f t="shared" si="12"/>
        <v>83.402640946270381</v>
      </c>
      <c r="H51" s="26">
        <f t="shared" si="13"/>
        <v>0.60876629513785063</v>
      </c>
      <c r="I51" s="23">
        <v>271273.50294699997</v>
      </c>
      <c r="J51" s="23">
        <v>219425.83042800002</v>
      </c>
      <c r="K51" s="17">
        <f t="shared" si="14"/>
        <v>80.887306738126313</v>
      </c>
      <c r="L51" s="26">
        <f t="shared" si="15"/>
        <v>0.62181174906366354</v>
      </c>
    </row>
    <row r="52" spans="2:12">
      <c r="B52" s="27" t="s">
        <v>62</v>
      </c>
      <c r="C52" s="24"/>
      <c r="D52" s="31"/>
      <c r="E52" s="23">
        <v>438854.88601399999</v>
      </c>
      <c r="F52" s="23">
        <v>276943.59862900001</v>
      </c>
      <c r="G52" s="17">
        <f t="shared" si="12"/>
        <v>63.105962233758795</v>
      </c>
      <c r="H52" s="26">
        <f t="shared" si="13"/>
        <v>0.8578328262633933</v>
      </c>
      <c r="I52" s="23">
        <v>619420.088277</v>
      </c>
      <c r="J52" s="23">
        <v>352801.60169499996</v>
      </c>
      <c r="K52" s="17">
        <f t="shared" si="14"/>
        <v>56.956758163327393</v>
      </c>
      <c r="L52" s="26">
        <f t="shared" si="15"/>
        <v>0.99977373035128414</v>
      </c>
    </row>
    <row r="53" spans="2:12">
      <c r="B53" s="27" t="s">
        <v>61</v>
      </c>
      <c r="C53" s="24"/>
      <c r="D53" s="31"/>
      <c r="E53" s="23">
        <v>316619.84962600004</v>
      </c>
      <c r="F53" s="23">
        <v>275930.48135100002</v>
      </c>
      <c r="G53" s="17">
        <f t="shared" si="12"/>
        <v>87.148825848075091</v>
      </c>
      <c r="H53" s="26">
        <f t="shared" si="13"/>
        <v>0.85469469538683451</v>
      </c>
      <c r="I53" s="23">
        <v>348366.47866299999</v>
      </c>
      <c r="J53" s="23">
        <v>325071.63997700001</v>
      </c>
      <c r="K53" s="17">
        <f t="shared" si="14"/>
        <v>93.313122785118836</v>
      </c>
      <c r="L53" s="26">
        <f t="shared" si="15"/>
        <v>0.92119220709258165</v>
      </c>
    </row>
    <row r="54" spans="2:12">
      <c r="B54" s="27" t="s">
        <v>60</v>
      </c>
      <c r="C54" s="24"/>
      <c r="D54" s="31"/>
      <c r="E54" s="23">
        <v>117973.55958</v>
      </c>
      <c r="F54" s="23">
        <v>81627.089649000001</v>
      </c>
      <c r="G54" s="17">
        <f t="shared" si="12"/>
        <v>69.191003424498007</v>
      </c>
      <c r="H54" s="26">
        <f t="shared" si="13"/>
        <v>0.25283991888565249</v>
      </c>
      <c r="I54" s="23">
        <v>133761.51285299999</v>
      </c>
      <c r="J54" s="23">
        <v>113940.039003</v>
      </c>
      <c r="K54" s="17">
        <f t="shared" si="14"/>
        <v>85.181482006873523</v>
      </c>
      <c r="L54" s="26">
        <f t="shared" si="15"/>
        <v>0.32288475245891873</v>
      </c>
    </row>
    <row r="55" spans="2:12">
      <c r="B55" s="27" t="s">
        <v>59</v>
      </c>
      <c r="C55" s="24"/>
      <c r="D55" s="31"/>
      <c r="E55" s="23">
        <v>22791.833201999998</v>
      </c>
      <c r="F55" s="23">
        <v>6750.1973609999995</v>
      </c>
      <c r="G55" s="17">
        <f t="shared" si="12"/>
        <v>29.616737281175194</v>
      </c>
      <c r="H55" s="26">
        <f t="shared" si="13"/>
        <v>2.0908737044973084E-2</v>
      </c>
      <c r="I55" s="23">
        <v>18663.641094999999</v>
      </c>
      <c r="J55" s="23">
        <v>12820.901098</v>
      </c>
      <c r="K55" s="17">
        <f t="shared" si="14"/>
        <v>68.694533037472141</v>
      </c>
      <c r="L55" s="26">
        <f t="shared" si="15"/>
        <v>3.6332034933031873E-2</v>
      </c>
    </row>
    <row r="56" spans="2:12" ht="4.5" customHeight="1">
      <c r="B56" s="25"/>
      <c r="C56" s="24"/>
      <c r="D56" s="31"/>
      <c r="E56" s="23"/>
      <c r="F56" s="23"/>
      <c r="G56" s="17"/>
      <c r="H56" s="17"/>
      <c r="I56" s="23"/>
      <c r="J56" s="23"/>
      <c r="K56" s="23"/>
    </row>
    <row r="57" spans="2:12">
      <c r="B57" s="20" t="s">
        <v>58</v>
      </c>
      <c r="C57" s="24"/>
      <c r="D57" s="31"/>
      <c r="E57" s="16">
        <f>SUM(E58:E64)</f>
        <v>1681636.8854699999</v>
      </c>
      <c r="F57" s="16">
        <f>SUM(F58:F64)</f>
        <v>1402096.5950369998</v>
      </c>
      <c r="G57" s="15">
        <f t="shared" ref="G57:G64" si="16">IFERROR((F57/E57)*100,0)</f>
        <v>83.376893498927302</v>
      </c>
      <c r="H57" s="15">
        <f t="shared" ref="H57:H64" si="17">+F57/$F$36*100</f>
        <v>4.3429943525292343</v>
      </c>
      <c r="I57" s="13">
        <f>SUM(I58:I64)</f>
        <v>1816601.4306419999</v>
      </c>
      <c r="J57" s="13">
        <f>SUM(J58:J64)</f>
        <v>1537850.4730199999</v>
      </c>
      <c r="K57" s="12">
        <f t="shared" ref="K57:K64" si="18">IFERROR((J57/I57)*100,0)</f>
        <v>84.655359567591688</v>
      </c>
      <c r="L57" s="30">
        <f t="shared" ref="L57:L64" si="19">+J57/$J$36*100</f>
        <v>4.3579805101420046</v>
      </c>
    </row>
    <row r="58" spans="2:12">
      <c r="B58" s="27" t="s">
        <v>57</v>
      </c>
      <c r="C58" s="24"/>
      <c r="D58" s="31"/>
      <c r="E58" s="23">
        <v>53965.937239999999</v>
      </c>
      <c r="F58" s="23">
        <v>46412.225415000001</v>
      </c>
      <c r="G58" s="17">
        <f t="shared" si="16"/>
        <v>86.002815458560917</v>
      </c>
      <c r="H58" s="26">
        <f t="shared" si="17"/>
        <v>0.14376187316847427</v>
      </c>
      <c r="I58" s="23">
        <v>45272.460865000001</v>
      </c>
      <c r="J58" s="23">
        <v>40060.607748000002</v>
      </c>
      <c r="K58" s="17">
        <f t="shared" si="18"/>
        <v>88.487806897571886</v>
      </c>
      <c r="L58" s="26">
        <f t="shared" si="19"/>
        <v>0.11352426705529081</v>
      </c>
    </row>
    <row r="59" spans="2:12">
      <c r="B59" s="27" t="s">
        <v>56</v>
      </c>
      <c r="C59" s="24"/>
      <c r="D59" s="31"/>
      <c r="E59" s="23">
        <v>19871.507404</v>
      </c>
      <c r="F59" s="23">
        <v>7344.8057220000001</v>
      </c>
      <c r="G59" s="17">
        <f t="shared" si="16"/>
        <v>36.961492516272521</v>
      </c>
      <c r="H59" s="26">
        <f t="shared" si="17"/>
        <v>2.2750536506529813E-2</v>
      </c>
      <c r="I59" s="23">
        <v>22395.479890999999</v>
      </c>
      <c r="J59" s="23">
        <v>13593.756248</v>
      </c>
      <c r="K59" s="17">
        <f t="shared" si="18"/>
        <v>60.698660239305156</v>
      </c>
      <c r="L59" s="26">
        <f t="shared" si="19"/>
        <v>3.8522161827650364E-2</v>
      </c>
    </row>
    <row r="60" spans="2:12">
      <c r="B60" s="27" t="s">
        <v>55</v>
      </c>
      <c r="C60" s="24"/>
      <c r="D60" s="31"/>
      <c r="E60" s="23">
        <v>34640.535198000005</v>
      </c>
      <c r="F60" s="23">
        <v>18025.170598999997</v>
      </c>
      <c r="G60" s="17">
        <f t="shared" si="16"/>
        <v>52.034907936528342</v>
      </c>
      <c r="H60" s="26">
        <f t="shared" si="17"/>
        <v>5.5832967851096725E-2</v>
      </c>
      <c r="I60" s="23">
        <v>32775.320108</v>
      </c>
      <c r="J60" s="23">
        <v>14801.57172</v>
      </c>
      <c r="K60" s="17">
        <f t="shared" si="18"/>
        <v>45.160723590880025</v>
      </c>
      <c r="L60" s="26">
        <f t="shared" si="19"/>
        <v>4.194488489414417E-2</v>
      </c>
    </row>
    <row r="61" spans="2:12">
      <c r="B61" s="27" t="s">
        <v>54</v>
      </c>
      <c r="C61" s="24"/>
      <c r="D61" s="31"/>
      <c r="E61" s="23">
        <v>119404.992664</v>
      </c>
      <c r="F61" s="23">
        <v>64040.628303000005</v>
      </c>
      <c r="G61" s="17">
        <f t="shared" si="16"/>
        <v>53.633124439953107</v>
      </c>
      <c r="H61" s="26">
        <f t="shared" si="17"/>
        <v>0.19836585299247045</v>
      </c>
      <c r="I61" s="23">
        <v>123444.65529</v>
      </c>
      <c r="J61" s="23">
        <v>67439.527715000004</v>
      </c>
      <c r="K61" s="17">
        <f t="shared" si="18"/>
        <v>54.631387285718432</v>
      </c>
      <c r="L61" s="26">
        <f t="shared" si="19"/>
        <v>0.19111100367124534</v>
      </c>
    </row>
    <row r="62" spans="2:12">
      <c r="B62" s="27" t="s">
        <v>53</v>
      </c>
      <c r="C62" s="24"/>
      <c r="D62" s="31"/>
      <c r="E62" s="23">
        <v>1280455.8325759999</v>
      </c>
      <c r="F62" s="23">
        <v>1161357.951131</v>
      </c>
      <c r="G62" s="17">
        <f t="shared" si="16"/>
        <v>90.698790351448451</v>
      </c>
      <c r="H62" s="26">
        <f t="shared" si="17"/>
        <v>3.5973063773781977</v>
      </c>
      <c r="I62" s="23">
        <v>1397958.4887329999</v>
      </c>
      <c r="J62" s="23">
        <v>1273644.3036440001</v>
      </c>
      <c r="K62" s="17">
        <f t="shared" si="18"/>
        <v>91.10744803290487</v>
      </c>
      <c r="L62" s="26">
        <f t="shared" si="19"/>
        <v>3.6092696588595792</v>
      </c>
    </row>
    <row r="63" spans="2:12">
      <c r="B63" s="27" t="s">
        <v>52</v>
      </c>
      <c r="C63" s="24"/>
      <c r="D63" s="31"/>
      <c r="E63" s="23">
        <v>105205.868636</v>
      </c>
      <c r="F63" s="23">
        <v>79817.174402000004</v>
      </c>
      <c r="G63" s="17">
        <f t="shared" si="16"/>
        <v>75.867606471800627</v>
      </c>
      <c r="H63" s="26">
        <f t="shared" si="17"/>
        <v>0.24723370621521223</v>
      </c>
      <c r="I63" s="23">
        <v>118815.03421899999</v>
      </c>
      <c r="J63" s="23">
        <v>91265.747082999995</v>
      </c>
      <c r="K63" s="17">
        <f t="shared" si="18"/>
        <v>76.813298656110192</v>
      </c>
      <c r="L63" s="26">
        <f t="shared" si="19"/>
        <v>0.25863005149661966</v>
      </c>
    </row>
    <row r="64" spans="2:12">
      <c r="B64" s="27" t="s">
        <v>51</v>
      </c>
      <c r="C64" s="24"/>
      <c r="D64" s="31"/>
      <c r="E64" s="23">
        <v>68092.211752000003</v>
      </c>
      <c r="F64" s="23">
        <v>25098.639465</v>
      </c>
      <c r="G64" s="17">
        <f t="shared" si="16"/>
        <v>36.859780023613062</v>
      </c>
      <c r="H64" s="26">
        <f t="shared" si="17"/>
        <v>7.7743038417253912E-2</v>
      </c>
      <c r="I64" s="23">
        <v>75939.991535999987</v>
      </c>
      <c r="J64" s="23">
        <v>37044.958861999999</v>
      </c>
      <c r="K64" s="17">
        <f t="shared" si="18"/>
        <v>48.781884370422304</v>
      </c>
      <c r="L64" s="26">
        <f t="shared" si="19"/>
        <v>0.10497848233747545</v>
      </c>
    </row>
    <row r="65" spans="1:12" ht="4.5" customHeight="1">
      <c r="B65" s="25"/>
      <c r="C65" s="24"/>
      <c r="D65" s="31"/>
      <c r="E65" s="23"/>
      <c r="F65" s="23"/>
      <c r="G65" s="17"/>
      <c r="H65" s="17"/>
      <c r="I65" s="23"/>
      <c r="J65" s="23"/>
      <c r="K65" s="23"/>
    </row>
    <row r="66" spans="1:12" s="34" customFormat="1">
      <c r="A66" s="35"/>
      <c r="B66" s="20" t="s">
        <v>50</v>
      </c>
      <c r="C66" s="19"/>
      <c r="D66" s="18"/>
      <c r="E66" s="16">
        <f>SUM(E67:E71)</f>
        <v>8711656.4085360002</v>
      </c>
      <c r="F66" s="16">
        <f>SUM(F67:F71)</f>
        <v>5479892.2159390002</v>
      </c>
      <c r="G66" s="15">
        <f t="shared" ref="G66:G71" si="20">IFERROR((F66/E66)*100,0)</f>
        <v>62.902988352130151</v>
      </c>
      <c r="H66" s="30">
        <f t="shared" ref="H66:H71" si="21">+F66/$F$36*100</f>
        <v>16.973966722787708</v>
      </c>
      <c r="I66" s="13">
        <f>SUM(I67:I71)</f>
        <v>8057252.9536570003</v>
      </c>
      <c r="J66" s="13">
        <f>SUM(J67:J71)</f>
        <v>6181802.160069</v>
      </c>
      <c r="K66" s="12">
        <f t="shared" ref="K66:K71" si="22">IFERROR((J66/I66)*100,0)</f>
        <v>76.723446509932685</v>
      </c>
      <c r="L66" s="30">
        <f t="shared" ref="L66:L71" si="23">+J66/$J$36*100</f>
        <v>17.518070712186908</v>
      </c>
    </row>
    <row r="67" spans="1:12">
      <c r="B67" s="27" t="s">
        <v>49</v>
      </c>
      <c r="C67" s="24"/>
      <c r="D67" s="31"/>
      <c r="E67" s="23">
        <v>89407.438748</v>
      </c>
      <c r="F67" s="23">
        <v>86667.519671999995</v>
      </c>
      <c r="G67" s="17">
        <f t="shared" si="20"/>
        <v>96.935468553435882</v>
      </c>
      <c r="H67" s="26">
        <f t="shared" si="21"/>
        <v>0.26845265141898417</v>
      </c>
      <c r="I67" s="23">
        <v>110269.449624</v>
      </c>
      <c r="J67" s="23">
        <v>92572.666203999994</v>
      </c>
      <c r="K67" s="17">
        <f t="shared" si="22"/>
        <v>83.951326971937362</v>
      </c>
      <c r="L67" s="26">
        <f t="shared" si="23"/>
        <v>0.26233361576217867</v>
      </c>
    </row>
    <row r="68" spans="1:12">
      <c r="B68" s="27" t="s">
        <v>48</v>
      </c>
      <c r="C68" s="24"/>
      <c r="D68" s="31"/>
      <c r="E68" s="23">
        <v>96419.785802999992</v>
      </c>
      <c r="F68" s="23">
        <v>61366.202172999998</v>
      </c>
      <c r="G68" s="17">
        <f t="shared" si="20"/>
        <v>63.644823167705745</v>
      </c>
      <c r="H68" s="26">
        <f t="shared" si="21"/>
        <v>0.19008181776981867</v>
      </c>
      <c r="I68" s="23">
        <v>118384.2916</v>
      </c>
      <c r="J68" s="23">
        <v>69744.009168999997</v>
      </c>
      <c r="K68" s="17">
        <f t="shared" si="22"/>
        <v>58.913229302966073</v>
      </c>
      <c r="L68" s="26">
        <f t="shared" si="23"/>
        <v>0.19764147294553938</v>
      </c>
    </row>
    <row r="69" spans="1:12">
      <c r="B69" s="27" t="s">
        <v>47</v>
      </c>
      <c r="C69" s="24"/>
      <c r="D69" s="31"/>
      <c r="E69" s="23">
        <v>8443279.0469829999</v>
      </c>
      <c r="F69" s="23">
        <v>5277663.8695600005</v>
      </c>
      <c r="G69" s="17">
        <f t="shared" si="20"/>
        <v>62.507277565886497</v>
      </c>
      <c r="H69" s="17">
        <f t="shared" si="21"/>
        <v>16.347564398330068</v>
      </c>
      <c r="I69" s="23">
        <v>7761154.7556980001</v>
      </c>
      <c r="J69" s="23">
        <v>5977462.6634570006</v>
      </c>
      <c r="K69" s="17">
        <f t="shared" si="22"/>
        <v>77.017697129006891</v>
      </c>
      <c r="L69" s="26">
        <f t="shared" si="23"/>
        <v>16.939010810518731</v>
      </c>
    </row>
    <row r="70" spans="1:12">
      <c r="B70" s="27" t="s">
        <v>46</v>
      </c>
      <c r="C70" s="24"/>
      <c r="D70" s="31"/>
      <c r="E70" s="23">
        <v>48367.840583000005</v>
      </c>
      <c r="F70" s="23">
        <v>27781.111710000001</v>
      </c>
      <c r="G70" s="17">
        <f t="shared" si="20"/>
        <v>57.437155298110035</v>
      </c>
      <c r="H70" s="26">
        <f t="shared" si="21"/>
        <v>8.6051996481975535E-2</v>
      </c>
      <c r="I70" s="23">
        <v>35145.178448999999</v>
      </c>
      <c r="J70" s="23">
        <v>31850.420564</v>
      </c>
      <c r="K70" s="17">
        <f t="shared" si="22"/>
        <v>90.625291916553792</v>
      </c>
      <c r="L70" s="26">
        <f t="shared" si="23"/>
        <v>9.0258132694239476E-2</v>
      </c>
    </row>
    <row r="71" spans="1:12">
      <c r="B71" s="27" t="s">
        <v>45</v>
      </c>
      <c r="C71" s="24"/>
      <c r="D71" s="31"/>
      <c r="E71" s="23">
        <v>34182.296418999998</v>
      </c>
      <c r="F71" s="23">
        <v>26413.512824000001</v>
      </c>
      <c r="G71" s="17">
        <f t="shared" si="20"/>
        <v>77.272493633044007</v>
      </c>
      <c r="H71" s="26">
        <f t="shared" si="21"/>
        <v>8.1815858786864357E-2</v>
      </c>
      <c r="I71" s="23">
        <v>32299.278286000004</v>
      </c>
      <c r="J71" s="23">
        <v>10172.400675000001</v>
      </c>
      <c r="K71" s="17">
        <f t="shared" si="22"/>
        <v>31.494204251025597</v>
      </c>
      <c r="L71" s="26">
        <f t="shared" si="23"/>
        <v>2.8826680266221719E-2</v>
      </c>
    </row>
    <row r="72" spans="1:12" ht="4.5" customHeight="1">
      <c r="B72" s="25"/>
      <c r="C72" s="24"/>
      <c r="D72" s="31"/>
      <c r="E72" s="23"/>
      <c r="F72" s="23"/>
      <c r="G72" s="17"/>
      <c r="H72" s="17"/>
      <c r="I72" s="23"/>
      <c r="J72" s="23"/>
      <c r="K72" s="23"/>
    </row>
    <row r="73" spans="1:12">
      <c r="B73" s="20" t="s">
        <v>44</v>
      </c>
      <c r="C73" s="19"/>
      <c r="D73" s="18"/>
      <c r="E73" s="16">
        <f>SUM(E74:E82)</f>
        <v>5207849.9295370011</v>
      </c>
      <c r="F73" s="16">
        <f>SUM(F74:F82)</f>
        <v>2731085.3496370004</v>
      </c>
      <c r="G73" s="15">
        <f t="shared" ref="G73:G82" si="24">IFERROR((F73/E73)*100,0)</f>
        <v>52.441706012826771</v>
      </c>
      <c r="H73" s="15">
        <f t="shared" ref="H73:H82" si="25">+F73/$F$36*100</f>
        <v>8.4595371615147688</v>
      </c>
      <c r="I73" s="13">
        <f>SUM(I74:I82)</f>
        <v>5304377.1165129999</v>
      </c>
      <c r="J73" s="13">
        <f>SUM(J74:J82)</f>
        <v>3077497.0137100006</v>
      </c>
      <c r="K73" s="12">
        <f t="shared" ref="K73:K82" si="26">IFERROR((J73/I73)*100,0)</f>
        <v>58.01806595027864</v>
      </c>
      <c r="L73" s="30">
        <f t="shared" ref="L73:L82" si="27">+J73/$J$36*100</f>
        <v>8.721050740018196</v>
      </c>
    </row>
    <row r="74" spans="1:12">
      <c r="B74" s="27" t="s">
        <v>43</v>
      </c>
      <c r="C74" s="24"/>
      <c r="D74" s="31"/>
      <c r="E74" s="23">
        <v>64268.270000000004</v>
      </c>
      <c r="F74" s="23">
        <v>4400</v>
      </c>
      <c r="G74" s="17">
        <f t="shared" si="24"/>
        <v>6.8463022265886408</v>
      </c>
      <c r="H74" s="26">
        <f t="shared" si="25"/>
        <v>1.3629000468847413E-2</v>
      </c>
      <c r="I74" s="23">
        <v>16855.403976000001</v>
      </c>
      <c r="J74" s="23">
        <v>11978.242310000001</v>
      </c>
      <c r="K74" s="17">
        <f t="shared" si="26"/>
        <v>71.064700241272931</v>
      </c>
      <c r="L74" s="26">
        <f t="shared" si="27"/>
        <v>3.3944097588517283E-2</v>
      </c>
    </row>
    <row r="75" spans="1:12">
      <c r="B75" s="27" t="s">
        <v>42</v>
      </c>
      <c r="C75" s="24"/>
      <c r="D75" s="31"/>
      <c r="E75" s="23">
        <v>3321209.6087240004</v>
      </c>
      <c r="F75" s="23">
        <v>1755739.0063839999</v>
      </c>
      <c r="G75" s="17">
        <f t="shared" si="24"/>
        <v>52.864444381110602</v>
      </c>
      <c r="H75" s="26">
        <f t="shared" si="25"/>
        <v>5.4384017593593699</v>
      </c>
      <c r="I75" s="23">
        <v>3116011.9108899999</v>
      </c>
      <c r="J75" s="23">
        <v>1968540.934107</v>
      </c>
      <c r="K75" s="17">
        <f t="shared" si="26"/>
        <v>63.175013138661029</v>
      </c>
      <c r="L75" s="26">
        <f t="shared" si="27"/>
        <v>5.5784766950768905</v>
      </c>
    </row>
    <row r="76" spans="1:12">
      <c r="B76" s="27" t="s">
        <v>41</v>
      </c>
      <c r="C76" s="24"/>
      <c r="D76" s="31"/>
      <c r="E76" s="23">
        <v>1371765.4919720001</v>
      </c>
      <c r="F76" s="23">
        <v>762647.71204500005</v>
      </c>
      <c r="G76" s="17">
        <f t="shared" si="24"/>
        <v>55.596070648245089</v>
      </c>
      <c r="H76" s="26">
        <f t="shared" si="25"/>
        <v>2.3623013693242529</v>
      </c>
      <c r="I76" s="23">
        <v>1644440.020704</v>
      </c>
      <c r="J76" s="23">
        <v>860526.73620599997</v>
      </c>
      <c r="K76" s="17">
        <f t="shared" si="26"/>
        <v>52.329469325223577</v>
      </c>
      <c r="L76" s="26">
        <f t="shared" si="27"/>
        <v>2.4385717666538613</v>
      </c>
    </row>
    <row r="77" spans="1:12">
      <c r="B77" s="27" t="s">
        <v>40</v>
      </c>
      <c r="C77" s="24"/>
      <c r="D77" s="31"/>
      <c r="E77" s="23">
        <v>232597.15256800002</v>
      </c>
      <c r="F77" s="23">
        <v>108081.360055</v>
      </c>
      <c r="G77" s="17">
        <f t="shared" si="24"/>
        <v>46.467189671809201</v>
      </c>
      <c r="H77" s="26">
        <f t="shared" si="25"/>
        <v>0.3347820242871048</v>
      </c>
      <c r="I77" s="23">
        <v>285155.30631100002</v>
      </c>
      <c r="J77" s="23">
        <v>113817.864961</v>
      </c>
      <c r="K77" s="17">
        <f t="shared" si="26"/>
        <v>39.914342269635476</v>
      </c>
      <c r="L77" s="26">
        <f t="shared" si="27"/>
        <v>0.32253853408254068</v>
      </c>
    </row>
    <row r="78" spans="1:12">
      <c r="B78" s="27" t="s">
        <v>39</v>
      </c>
      <c r="C78" s="24"/>
      <c r="D78" s="31"/>
      <c r="E78" s="23">
        <v>1577.9</v>
      </c>
      <c r="F78" s="23">
        <v>204.09090899999998</v>
      </c>
      <c r="G78" s="17">
        <f t="shared" si="24"/>
        <v>12.934337347106911</v>
      </c>
      <c r="H78" s="26">
        <f t="shared" si="25"/>
        <v>6.3217161237465787E-4</v>
      </c>
      <c r="I78" s="23">
        <v>1115.5</v>
      </c>
      <c r="J78" s="23">
        <v>296.54544500000003</v>
      </c>
      <c r="K78" s="17">
        <f t="shared" si="26"/>
        <v>26.584082922456297</v>
      </c>
      <c r="L78" s="26">
        <f t="shared" si="27"/>
        <v>8.4035430775237716E-4</v>
      </c>
    </row>
    <row r="79" spans="1:12">
      <c r="B79" s="27" t="s">
        <v>38</v>
      </c>
      <c r="C79" s="24"/>
      <c r="D79" s="31"/>
      <c r="E79" s="23">
        <v>215</v>
      </c>
      <c r="F79" s="23">
        <v>0</v>
      </c>
      <c r="G79" s="17">
        <f t="shared" si="24"/>
        <v>0</v>
      </c>
      <c r="H79" s="17">
        <f t="shared" si="25"/>
        <v>0</v>
      </c>
      <c r="I79" s="23">
        <v>100</v>
      </c>
      <c r="J79" s="23">
        <v>0</v>
      </c>
      <c r="K79" s="17">
        <f t="shared" si="26"/>
        <v>0</v>
      </c>
      <c r="L79" s="17">
        <f t="shared" si="27"/>
        <v>0</v>
      </c>
    </row>
    <row r="80" spans="1:12">
      <c r="B80" s="27" t="s">
        <v>37</v>
      </c>
      <c r="C80" s="24"/>
      <c r="D80" s="31"/>
      <c r="E80" s="23">
        <v>157699.00714199999</v>
      </c>
      <c r="F80" s="23">
        <v>70639.000257000007</v>
      </c>
      <c r="G80" s="17">
        <f t="shared" si="24"/>
        <v>44.793560553867763</v>
      </c>
      <c r="H80" s="26">
        <f t="shared" si="25"/>
        <v>0.2188043108230831</v>
      </c>
      <c r="I80" s="23">
        <v>143264.46737100001</v>
      </c>
      <c r="J80" s="23">
        <v>56568.905200000001</v>
      </c>
      <c r="K80" s="17">
        <f t="shared" si="26"/>
        <v>39.48564932957747</v>
      </c>
      <c r="L80" s="26">
        <f t="shared" si="27"/>
        <v>0.16030569334712205</v>
      </c>
    </row>
    <row r="81" spans="1:12">
      <c r="B81" s="27" t="s">
        <v>36</v>
      </c>
      <c r="C81" s="24"/>
      <c r="D81" s="31"/>
      <c r="E81" s="23">
        <v>4695.2256280000001</v>
      </c>
      <c r="F81" s="23">
        <v>1646.0072729999999</v>
      </c>
      <c r="G81" s="17">
        <f t="shared" si="24"/>
        <v>35.05704312022894</v>
      </c>
      <c r="H81" s="26">
        <f t="shared" si="25"/>
        <v>5.0985077035098298E-3</v>
      </c>
      <c r="I81" s="23">
        <v>4778.8324820000007</v>
      </c>
      <c r="J81" s="23">
        <v>2265.3304790000002</v>
      </c>
      <c r="K81" s="17">
        <f t="shared" si="26"/>
        <v>47.403429342472606</v>
      </c>
      <c r="L81" s="26">
        <f t="shared" si="27"/>
        <v>6.4195227362551666E-3</v>
      </c>
    </row>
    <row r="82" spans="1:12">
      <c r="B82" s="27" t="s">
        <v>35</v>
      </c>
      <c r="C82" s="24"/>
      <c r="D82" s="31"/>
      <c r="E82" s="23">
        <v>53822.273502999997</v>
      </c>
      <c r="F82" s="23">
        <v>27728.172714</v>
      </c>
      <c r="G82" s="17">
        <f t="shared" si="24"/>
        <v>51.518025734186914</v>
      </c>
      <c r="H82" s="26">
        <f t="shared" si="25"/>
        <v>8.5888017936224553E-2</v>
      </c>
      <c r="I82" s="23">
        <v>92655.674778999994</v>
      </c>
      <c r="J82" s="23">
        <v>63502.455001999995</v>
      </c>
      <c r="K82" s="17">
        <f t="shared" si="26"/>
        <v>68.535958702437242</v>
      </c>
      <c r="L82" s="26">
        <f t="shared" si="27"/>
        <v>0.17995407622525506</v>
      </c>
    </row>
    <row r="83" spans="1:12" ht="4.5" customHeight="1">
      <c r="B83" s="25"/>
      <c r="C83" s="24"/>
      <c r="D83" s="31"/>
      <c r="E83" s="23"/>
      <c r="F83" s="23"/>
      <c r="G83" s="17"/>
      <c r="H83" s="17"/>
      <c r="I83" s="23"/>
      <c r="J83" s="23"/>
      <c r="K83" s="23"/>
    </row>
    <row r="84" spans="1:12" s="34" customFormat="1">
      <c r="A84" s="35"/>
      <c r="B84" s="20" t="s">
        <v>34</v>
      </c>
      <c r="C84" s="19"/>
      <c r="D84" s="18"/>
      <c r="E84" s="16">
        <f>SUM(E85:E89)</f>
        <v>8812879.5536189992</v>
      </c>
      <c r="F84" s="16">
        <f>SUM(F85:F89)</f>
        <v>7561471.6984000001</v>
      </c>
      <c r="G84" s="15">
        <f t="shared" ref="G84:G89" si="28">IFERROR((F84/E84)*100,0)</f>
        <v>85.800238757318439</v>
      </c>
      <c r="H84" s="15">
        <f t="shared" ref="H84:H89" si="29">+F84/$F$36*100</f>
        <v>23.42165939151592</v>
      </c>
      <c r="I84" s="13">
        <f>SUM(I85:I89)</f>
        <v>8972472.7238389999</v>
      </c>
      <c r="J84" s="13">
        <f>SUM(J85:J89)</f>
        <v>7720922.4467409998</v>
      </c>
      <c r="K84" s="12">
        <f t="shared" ref="K84:K89" si="30">IFERROR((J84/I84)*100,0)</f>
        <v>86.051222270392074</v>
      </c>
      <c r="L84" s="30">
        <f t="shared" ref="L84:L89" si="31">+J84/$J$36*100</f>
        <v>21.879649636637723</v>
      </c>
    </row>
    <row r="85" spans="1:12" s="34" customFormat="1">
      <c r="A85" s="35"/>
      <c r="B85" s="36" t="s">
        <v>33</v>
      </c>
      <c r="C85" s="19"/>
      <c r="D85" s="18"/>
      <c r="E85" s="23">
        <v>5880</v>
      </c>
      <c r="F85" s="16">
        <v>0</v>
      </c>
      <c r="G85" s="17">
        <f t="shared" si="28"/>
        <v>0</v>
      </c>
      <c r="H85" s="17">
        <f t="shared" si="29"/>
        <v>0</v>
      </c>
      <c r="I85" s="22">
        <v>3872.303852</v>
      </c>
      <c r="J85" s="23">
        <v>2819</v>
      </c>
      <c r="K85" s="17">
        <f t="shared" si="30"/>
        <v>72.799039221677276</v>
      </c>
      <c r="L85" s="26">
        <f t="shared" si="31"/>
        <v>7.988518567715484E-3</v>
      </c>
    </row>
    <row r="86" spans="1:12">
      <c r="B86" s="27" t="s">
        <v>32</v>
      </c>
      <c r="C86" s="24"/>
      <c r="D86" s="31"/>
      <c r="E86" s="23">
        <v>6334353.6972190002</v>
      </c>
      <c r="F86" s="23">
        <v>5388515.5309020001</v>
      </c>
      <c r="G86" s="17">
        <f t="shared" si="28"/>
        <v>85.068118840091671</v>
      </c>
      <c r="H86" s="26">
        <f t="shared" si="29"/>
        <v>16.690927431148847</v>
      </c>
      <c r="I86" s="23">
        <v>6400387.3948869994</v>
      </c>
      <c r="J86" s="23">
        <v>5517560.0413429998</v>
      </c>
      <c r="K86" s="17">
        <f t="shared" si="30"/>
        <v>86.206657518117524</v>
      </c>
      <c r="L86" s="26">
        <f t="shared" si="31"/>
        <v>15.635732826801551</v>
      </c>
    </row>
    <row r="87" spans="1:12">
      <c r="B87" s="27" t="s">
        <v>31</v>
      </c>
      <c r="C87" s="24"/>
      <c r="D87" s="31"/>
      <c r="E87" s="23">
        <v>230300</v>
      </c>
      <c r="F87" s="23">
        <v>204000</v>
      </c>
      <c r="G87" s="17">
        <f t="shared" si="28"/>
        <v>88.580112896222317</v>
      </c>
      <c r="H87" s="26">
        <f t="shared" si="29"/>
        <v>0.631890021737471</v>
      </c>
      <c r="I87" s="23">
        <v>235800</v>
      </c>
      <c r="J87" s="23">
        <v>178748.563849</v>
      </c>
      <c r="K87" s="26">
        <f t="shared" si="30"/>
        <v>75.805158544953358</v>
      </c>
      <c r="L87" s="26">
        <f t="shared" si="31"/>
        <v>0.50653998625761376</v>
      </c>
    </row>
    <row r="88" spans="1:12">
      <c r="B88" s="27" t="s">
        <v>30</v>
      </c>
      <c r="C88" s="24"/>
      <c r="D88" s="31"/>
      <c r="E88" s="23">
        <v>183000</v>
      </c>
      <c r="F88" s="23">
        <v>142641.28750000001</v>
      </c>
      <c r="G88" s="17">
        <f t="shared" si="28"/>
        <v>77.946058743169402</v>
      </c>
      <c r="H88" s="26">
        <f t="shared" si="29"/>
        <v>0.44183140323056797</v>
      </c>
      <c r="I88" s="23">
        <v>220000</v>
      </c>
      <c r="J88" s="23">
        <v>196050</v>
      </c>
      <c r="K88" s="17">
        <f t="shared" si="30"/>
        <v>89.11363636363636</v>
      </c>
      <c r="L88" s="26">
        <f t="shared" si="31"/>
        <v>0.55556901922689628</v>
      </c>
    </row>
    <row r="89" spans="1:12">
      <c r="B89" s="27" t="s">
        <v>29</v>
      </c>
      <c r="C89" s="24"/>
      <c r="D89" s="31"/>
      <c r="E89" s="23">
        <v>2059345.8563999997</v>
      </c>
      <c r="F89" s="23">
        <v>1826314.8799979999</v>
      </c>
      <c r="G89" s="17">
        <f t="shared" si="28"/>
        <v>88.684223406292347</v>
      </c>
      <c r="H89" s="26">
        <f t="shared" si="29"/>
        <v>5.6570105353990332</v>
      </c>
      <c r="I89" s="23">
        <v>2112413.0251000002</v>
      </c>
      <c r="J89" s="23">
        <v>1825744.841549</v>
      </c>
      <c r="K89" s="17">
        <f t="shared" si="30"/>
        <v>86.429349746249102</v>
      </c>
      <c r="L89" s="26">
        <f t="shared" si="31"/>
        <v>5.1738192857839493</v>
      </c>
    </row>
    <row r="90" spans="1:12" ht="4.5" customHeight="1">
      <c r="B90" s="25"/>
      <c r="C90" s="24"/>
      <c r="D90" s="31"/>
      <c r="E90" s="23"/>
      <c r="F90" s="23"/>
      <c r="G90" s="17"/>
      <c r="H90" s="17"/>
      <c r="I90" s="23"/>
      <c r="J90" s="23"/>
      <c r="K90" s="23"/>
    </row>
    <row r="91" spans="1:12" s="34" customFormat="1">
      <c r="A91" s="35"/>
      <c r="B91" s="20" t="s">
        <v>28</v>
      </c>
      <c r="C91" s="19"/>
      <c r="D91" s="18"/>
      <c r="E91" s="16">
        <f>SUM(E92:E97)</f>
        <v>1090334.3352659999</v>
      </c>
      <c r="F91" s="16">
        <f>SUM(F92:F97)</f>
        <v>858812.06268900004</v>
      </c>
      <c r="G91" s="15">
        <f t="shared" ref="G91:G97" si="32">IFERROR((F91/E91)*100,0)</f>
        <v>78.765937649710239</v>
      </c>
      <c r="H91" s="15">
        <f t="shared" ref="H91:H97" si="33">+F91/$F$36*100</f>
        <v>2.6601704556909538</v>
      </c>
      <c r="I91" s="13">
        <f>SUM(I92:I97)</f>
        <v>1746128.3771199998</v>
      </c>
      <c r="J91" s="13">
        <f>SUM(J92:J97)</f>
        <v>1513362.700125</v>
      </c>
      <c r="K91" s="12">
        <f t="shared" ref="K91:K97" si="34">IFERROR((J91/I91)*100,0)</f>
        <v>86.669612610104025</v>
      </c>
      <c r="L91" s="30">
        <f t="shared" ref="L91:L97" si="35">+J91/$J$36*100</f>
        <v>4.2885867433971629</v>
      </c>
    </row>
    <row r="92" spans="1:12">
      <c r="B92" s="27" t="s">
        <v>27</v>
      </c>
      <c r="C92" s="24"/>
      <c r="D92" s="31"/>
      <c r="E92" s="23">
        <v>484831.44217400003</v>
      </c>
      <c r="F92" s="23">
        <v>366456.00443000003</v>
      </c>
      <c r="G92" s="17">
        <f t="shared" si="32"/>
        <v>75.584207737600366</v>
      </c>
      <c r="H92" s="26">
        <f t="shared" si="33"/>
        <v>1.1350975127700955</v>
      </c>
      <c r="I92" s="23">
        <v>509446.12478399999</v>
      </c>
      <c r="J92" s="23">
        <v>406825.438356</v>
      </c>
      <c r="K92" s="17">
        <f t="shared" si="34"/>
        <v>79.856420250225639</v>
      </c>
      <c r="L92" s="26">
        <f t="shared" si="35"/>
        <v>1.1528671756388427</v>
      </c>
    </row>
    <row r="93" spans="1:12">
      <c r="B93" s="27" t="s">
        <v>26</v>
      </c>
      <c r="C93" s="24"/>
      <c r="D93" s="31"/>
      <c r="E93" s="23">
        <v>208736.72850099998</v>
      </c>
      <c r="F93" s="23">
        <v>137006.102304</v>
      </c>
      <c r="G93" s="17">
        <f t="shared" si="32"/>
        <v>65.635838641278525</v>
      </c>
      <c r="H93" s="26">
        <f t="shared" si="33"/>
        <v>0.42437641648549373</v>
      </c>
      <c r="I93" s="23">
        <v>174416.239891</v>
      </c>
      <c r="J93" s="23">
        <v>110471.61538999999</v>
      </c>
      <c r="K93" s="17">
        <f t="shared" si="34"/>
        <v>63.337918223118628</v>
      </c>
      <c r="L93" s="26">
        <f t="shared" si="35"/>
        <v>0.31305588887851671</v>
      </c>
    </row>
    <row r="94" spans="1:12">
      <c r="B94" s="27" t="s">
        <v>25</v>
      </c>
      <c r="C94" s="24"/>
      <c r="D94" s="31"/>
      <c r="E94" s="23">
        <v>85920.992353000009</v>
      </c>
      <c r="F94" s="23">
        <v>64622.136327999993</v>
      </c>
      <c r="G94" s="17">
        <f t="shared" si="32"/>
        <v>75.211114953729535</v>
      </c>
      <c r="H94" s="26">
        <f t="shared" si="33"/>
        <v>0.20016707416187124</v>
      </c>
      <c r="I94" s="23">
        <v>697871.88014399994</v>
      </c>
      <c r="J94" s="23">
        <v>669384.39995999995</v>
      </c>
      <c r="K94" s="17">
        <f t="shared" si="34"/>
        <v>95.917949842294576</v>
      </c>
      <c r="L94" s="26">
        <f t="shared" si="35"/>
        <v>1.8969101482864661</v>
      </c>
    </row>
    <row r="95" spans="1:12">
      <c r="B95" s="27" t="s">
        <v>24</v>
      </c>
      <c r="C95" s="24"/>
      <c r="D95" s="31"/>
      <c r="E95" s="23">
        <v>263793.04923499998</v>
      </c>
      <c r="F95" s="23">
        <v>251084.51476799999</v>
      </c>
      <c r="G95" s="17">
        <f t="shared" si="32"/>
        <v>95.182384636799668</v>
      </c>
      <c r="H95" s="26">
        <f t="shared" si="33"/>
        <v>0.77773431124849934</v>
      </c>
      <c r="I95" s="23">
        <v>321278.61031700001</v>
      </c>
      <c r="J95" s="23">
        <v>310848.461824</v>
      </c>
      <c r="K95" s="17">
        <f t="shared" si="34"/>
        <v>96.753550296202789</v>
      </c>
      <c r="L95" s="26">
        <f t="shared" si="35"/>
        <v>0.88088638135041586</v>
      </c>
    </row>
    <row r="96" spans="1:12">
      <c r="B96" s="27" t="s">
        <v>23</v>
      </c>
      <c r="C96" s="24"/>
      <c r="D96" s="31"/>
      <c r="E96" s="23">
        <v>24316.103003</v>
      </c>
      <c r="F96" s="23">
        <v>20769.439759000001</v>
      </c>
      <c r="G96" s="17">
        <f t="shared" si="32"/>
        <v>85.414343558412995</v>
      </c>
      <c r="H96" s="26">
        <f t="shared" si="33"/>
        <v>6.4333341866615712E-2</v>
      </c>
      <c r="I96" s="23">
        <v>24026.426316999998</v>
      </c>
      <c r="J96" s="23">
        <v>15832.784594999999</v>
      </c>
      <c r="K96" s="17">
        <f t="shared" si="34"/>
        <v>65.897376439197899</v>
      </c>
      <c r="L96" s="26">
        <f t="shared" si="35"/>
        <v>4.4867149242922025E-2</v>
      </c>
    </row>
    <row r="97" spans="1:15">
      <c r="B97" s="27" t="s">
        <v>22</v>
      </c>
      <c r="C97" s="24"/>
      <c r="D97" s="31"/>
      <c r="E97" s="23">
        <v>22736.02</v>
      </c>
      <c r="F97" s="23">
        <v>18873.865099999999</v>
      </c>
      <c r="G97" s="17">
        <f t="shared" si="32"/>
        <v>83.013056374862444</v>
      </c>
      <c r="H97" s="26">
        <f t="shared" si="33"/>
        <v>5.846179915837791E-2</v>
      </c>
      <c r="I97" s="23">
        <v>19089.095666999998</v>
      </c>
      <c r="J97" s="23">
        <v>0</v>
      </c>
      <c r="K97" s="17">
        <f t="shared" si="34"/>
        <v>0</v>
      </c>
      <c r="L97" s="17">
        <f t="shared" si="35"/>
        <v>0</v>
      </c>
    </row>
    <row r="98" spans="1:15" ht="4.5" customHeight="1">
      <c r="B98" s="25"/>
      <c r="C98" s="24"/>
      <c r="D98" s="31"/>
      <c r="E98" s="23"/>
      <c r="F98" s="23"/>
      <c r="G98" s="17"/>
      <c r="H98" s="17"/>
      <c r="I98" s="23"/>
      <c r="J98" s="23"/>
      <c r="K98" s="23"/>
    </row>
    <row r="99" spans="1:15" s="34" customFormat="1">
      <c r="A99" s="35"/>
      <c r="B99" s="20" t="s">
        <v>21</v>
      </c>
      <c r="C99" s="19"/>
      <c r="D99" s="19"/>
      <c r="E99" s="16">
        <f>SUM(E100:E107)</f>
        <v>6566509.6947529996</v>
      </c>
      <c r="F99" s="16">
        <f>SUM(F100:F107)</f>
        <v>5784315.3866130002</v>
      </c>
      <c r="G99" s="15">
        <f t="shared" ref="G99:G107" si="36">IFERROR((F99/E99)*100,0)</f>
        <v>88.088126805553713</v>
      </c>
      <c r="H99" s="15">
        <f t="shared" ref="H99:H107" si="37">+F99/$F$36*100</f>
        <v>17.916917526388609</v>
      </c>
      <c r="I99" s="13">
        <f>SUM(I100:I107)</f>
        <v>6786145.1949300002</v>
      </c>
      <c r="J99" s="13">
        <f>SUM(J100:J107)</f>
        <v>6356295.8037209995</v>
      </c>
      <c r="K99" s="12">
        <f t="shared" ref="K99:K107" si="38">IFERROR((J99/I99)*100,0)</f>
        <v>93.665779630973034</v>
      </c>
      <c r="L99" s="30">
        <f t="shared" ref="L99:L107" si="39">+J99/$J$36*100</f>
        <v>18.012553050697843</v>
      </c>
    </row>
    <row r="100" spans="1:15">
      <c r="B100" s="27" t="s">
        <v>20</v>
      </c>
      <c r="C100" s="31"/>
      <c r="D100" s="32"/>
      <c r="E100" s="23">
        <v>728805.58601800003</v>
      </c>
      <c r="F100" s="23">
        <v>482945.34077999997</v>
      </c>
      <c r="G100" s="17">
        <f t="shared" si="36"/>
        <v>66.265318220005</v>
      </c>
      <c r="H100" s="26">
        <f t="shared" si="37"/>
        <v>1.4959232445268849</v>
      </c>
      <c r="I100" s="23">
        <v>696643.98768899997</v>
      </c>
      <c r="J100" s="23">
        <v>540429.96827699989</v>
      </c>
      <c r="K100" s="17">
        <f t="shared" si="38"/>
        <v>77.57620503835625</v>
      </c>
      <c r="L100" s="26">
        <f t="shared" si="39"/>
        <v>1.5314774161513671</v>
      </c>
    </row>
    <row r="101" spans="1:15">
      <c r="B101" s="27" t="s">
        <v>19</v>
      </c>
      <c r="C101" s="31"/>
      <c r="D101" s="32"/>
      <c r="E101" s="23">
        <v>3794288.7189889997</v>
      </c>
      <c r="F101" s="23">
        <v>3654231.1079370002</v>
      </c>
      <c r="G101" s="17">
        <f t="shared" si="36"/>
        <v>96.308725523414623</v>
      </c>
      <c r="H101" s="26">
        <f t="shared" si="37"/>
        <v>11.31898124621595</v>
      </c>
      <c r="I101" s="33">
        <v>4180398.9370840001</v>
      </c>
      <c r="J101" s="33">
        <v>4064065.141911</v>
      </c>
      <c r="K101" s="17">
        <f t="shared" si="38"/>
        <v>97.217160445118964</v>
      </c>
      <c r="L101" s="26">
        <f t="shared" si="39"/>
        <v>11.516800229358386</v>
      </c>
    </row>
    <row r="102" spans="1:15">
      <c r="B102" s="27" t="s">
        <v>18</v>
      </c>
      <c r="C102" s="24"/>
      <c r="D102" s="32"/>
      <c r="E102" s="23">
        <v>26431.399452000001</v>
      </c>
      <c r="F102" s="23">
        <v>26208.828395</v>
      </c>
      <c r="G102" s="17">
        <f t="shared" si="36"/>
        <v>99.157929350641481</v>
      </c>
      <c r="H102" s="26">
        <f t="shared" si="37"/>
        <v>8.1181848746226457E-2</v>
      </c>
      <c r="I102" s="22">
        <v>19782.858775000001</v>
      </c>
      <c r="J102" s="22">
        <v>11764.696597</v>
      </c>
      <c r="K102" s="17">
        <f t="shared" si="38"/>
        <v>59.469143114276712</v>
      </c>
      <c r="L102" s="26">
        <f t="shared" si="39"/>
        <v>3.3338948992080057E-2</v>
      </c>
    </row>
    <row r="103" spans="1:15">
      <c r="B103" s="27" t="s">
        <v>17</v>
      </c>
      <c r="C103" s="24"/>
      <c r="D103" s="32"/>
      <c r="E103" s="23">
        <v>1693353.5829350001</v>
      </c>
      <c r="F103" s="23">
        <v>1348559.935457</v>
      </c>
      <c r="G103" s="17">
        <f t="shared" si="36"/>
        <v>79.638413917051665</v>
      </c>
      <c r="H103" s="26">
        <f t="shared" si="37"/>
        <v>4.1771645437755209</v>
      </c>
      <c r="I103" s="22">
        <v>1370490.686094</v>
      </c>
      <c r="J103" s="22">
        <v>1236089.0490359999</v>
      </c>
      <c r="K103" s="17">
        <f t="shared" si="38"/>
        <v>90.1931739907657</v>
      </c>
      <c r="L103" s="26">
        <f t="shared" si="39"/>
        <v>3.5028450938538001</v>
      </c>
    </row>
    <row r="104" spans="1:15">
      <c r="B104" s="27" t="s">
        <v>16</v>
      </c>
      <c r="C104" s="31"/>
      <c r="D104" s="32"/>
      <c r="E104" s="23">
        <v>30517.136233999998</v>
      </c>
      <c r="F104" s="23">
        <v>19924.350609000001</v>
      </c>
      <c r="G104" s="17">
        <f t="shared" si="36"/>
        <v>65.289057453568404</v>
      </c>
      <c r="H104" s="26">
        <f t="shared" si="37"/>
        <v>6.171567813444119E-2</v>
      </c>
      <c r="I104" s="22">
        <v>25252.222204999998</v>
      </c>
      <c r="J104" s="22">
        <v>18248.140033</v>
      </c>
      <c r="K104" s="17">
        <f t="shared" si="38"/>
        <v>72.263501741984612</v>
      </c>
      <c r="L104" s="26">
        <f t="shared" si="39"/>
        <v>5.171181464345255E-2</v>
      </c>
    </row>
    <row r="105" spans="1:15">
      <c r="B105" s="27" t="s">
        <v>15</v>
      </c>
      <c r="C105" s="31"/>
      <c r="D105" s="32"/>
      <c r="E105" s="23">
        <v>230522.280944</v>
      </c>
      <c r="F105" s="23">
        <v>189854.833254</v>
      </c>
      <c r="G105" s="17">
        <f t="shared" si="36"/>
        <v>82.358560949742127</v>
      </c>
      <c r="H105" s="26">
        <f t="shared" si="37"/>
        <v>0.58807536623448031</v>
      </c>
      <c r="I105" s="22">
        <v>198138.519588</v>
      </c>
      <c r="J105" s="22">
        <v>190275.824372</v>
      </c>
      <c r="K105" s="17">
        <f t="shared" si="38"/>
        <v>96.031717995900394</v>
      </c>
      <c r="L105" s="26">
        <f t="shared" si="39"/>
        <v>0.53920608584004703</v>
      </c>
    </row>
    <row r="106" spans="1:15">
      <c r="B106" s="27" t="s">
        <v>14</v>
      </c>
      <c r="C106" s="31"/>
      <c r="D106" s="32"/>
      <c r="E106" s="23">
        <v>0</v>
      </c>
      <c r="F106" s="23">
        <v>0</v>
      </c>
      <c r="G106" s="17">
        <f t="shared" si="36"/>
        <v>0</v>
      </c>
      <c r="H106" s="26">
        <f t="shared" si="37"/>
        <v>0</v>
      </c>
      <c r="I106" s="22">
        <v>15</v>
      </c>
      <c r="J106" s="23">
        <v>0</v>
      </c>
      <c r="K106" s="17">
        <f t="shared" si="38"/>
        <v>0</v>
      </c>
      <c r="L106" s="26">
        <f t="shared" si="39"/>
        <v>0</v>
      </c>
    </row>
    <row r="107" spans="1:15">
      <c r="B107" s="27" t="s">
        <v>13</v>
      </c>
      <c r="C107" s="31"/>
      <c r="D107" s="32"/>
      <c r="E107" s="23">
        <v>62590.990181000001</v>
      </c>
      <c r="F107" s="23">
        <v>62590.990181000001</v>
      </c>
      <c r="G107" s="17">
        <f t="shared" si="36"/>
        <v>100</v>
      </c>
      <c r="H107" s="26">
        <f t="shared" si="37"/>
        <v>0.19387559875510746</v>
      </c>
      <c r="I107" s="23">
        <v>295422.98349499999</v>
      </c>
      <c r="J107" s="23">
        <v>295422.98349499999</v>
      </c>
      <c r="K107" s="17">
        <f t="shared" si="38"/>
        <v>100</v>
      </c>
      <c r="L107" s="26">
        <f t="shared" si="39"/>
        <v>0.83717346185871322</v>
      </c>
    </row>
    <row r="108" spans="1:15" ht="4.5" customHeight="1">
      <c r="B108" s="25"/>
      <c r="C108" s="31"/>
      <c r="D108" s="24"/>
      <c r="E108" s="23"/>
      <c r="F108" s="23"/>
      <c r="G108" s="17"/>
      <c r="H108" s="17"/>
      <c r="I108" s="22"/>
      <c r="J108" s="22"/>
      <c r="K108" s="21"/>
    </row>
    <row r="109" spans="1:15">
      <c r="B109" s="20" t="s">
        <v>12</v>
      </c>
      <c r="C109" s="24"/>
      <c r="D109" s="24"/>
      <c r="E109" s="16">
        <f>SUM(E110:E117)</f>
        <v>1662533.7468099999</v>
      </c>
      <c r="F109" s="16">
        <f>SUM(F110:F117)</f>
        <v>1148074.5666760001</v>
      </c>
      <c r="G109" s="15">
        <f t="shared" ref="G109:G117" si="40">IFERROR((F109/E109)*100,0)</f>
        <v>69.055715042108318</v>
      </c>
      <c r="H109" s="15">
        <f t="shared" ref="H109:H117" si="41">+F109/$F$36*100</f>
        <v>3.5561610926134088</v>
      </c>
      <c r="I109" s="13">
        <f>SUM(I110:I117)</f>
        <v>1438187.666493</v>
      </c>
      <c r="J109" s="13">
        <f>SUM(J110:J117)</f>
        <v>1070165.46952</v>
      </c>
      <c r="K109" s="12">
        <f t="shared" ref="K109:K117" si="42">IFERROR((J109/I109)*100,0)</f>
        <v>74.410697188746113</v>
      </c>
      <c r="L109" s="30">
        <f t="shared" ref="L109:L117" si="43">+J109/$J$36*100</f>
        <v>3.0326487136532387</v>
      </c>
      <c r="O109" s="29"/>
    </row>
    <row r="110" spans="1:15">
      <c r="B110" s="27" t="s">
        <v>11</v>
      </c>
      <c r="C110" s="24"/>
      <c r="D110" s="24"/>
      <c r="E110" s="23">
        <v>633105.57553599996</v>
      </c>
      <c r="F110" s="23">
        <v>560332.52280700009</v>
      </c>
      <c r="G110" s="17">
        <f t="shared" si="40"/>
        <v>88.50538432434611</v>
      </c>
      <c r="H110" s="26">
        <f t="shared" si="41"/>
        <v>1.7356300491016041</v>
      </c>
      <c r="I110" s="22">
        <v>686073.09938000003</v>
      </c>
      <c r="J110" s="22">
        <v>487444.07447399996</v>
      </c>
      <c r="K110" s="17">
        <f t="shared" si="42"/>
        <v>71.048416694154042</v>
      </c>
      <c r="L110" s="26">
        <f t="shared" si="43"/>
        <v>1.3813253067252351</v>
      </c>
    </row>
    <row r="111" spans="1:15">
      <c r="B111" s="27" t="s">
        <v>10</v>
      </c>
      <c r="C111" s="24"/>
      <c r="D111" s="24"/>
      <c r="E111" s="23">
        <v>3863.5574789999996</v>
      </c>
      <c r="F111" s="23">
        <v>473.78709700000002</v>
      </c>
      <c r="G111" s="17">
        <f t="shared" si="40"/>
        <v>12.262975239147467</v>
      </c>
      <c r="H111" s="26">
        <f t="shared" si="41"/>
        <v>1.467555583442467E-3</v>
      </c>
      <c r="I111" s="22">
        <v>4141.1857530000007</v>
      </c>
      <c r="J111" s="22">
        <v>955.584609</v>
      </c>
      <c r="K111" s="17">
        <f t="shared" si="42"/>
        <v>23.075144801407315</v>
      </c>
      <c r="L111" s="26">
        <f t="shared" si="43"/>
        <v>2.7079479929122533E-3</v>
      </c>
    </row>
    <row r="112" spans="1:15">
      <c r="B112" s="27" t="s">
        <v>9</v>
      </c>
      <c r="C112" s="24"/>
      <c r="D112" s="24"/>
      <c r="E112" s="23">
        <v>231626.53606800002</v>
      </c>
      <c r="F112" s="23">
        <v>215840.997011</v>
      </c>
      <c r="G112" s="17">
        <f t="shared" si="40"/>
        <v>93.184917702017628</v>
      </c>
      <c r="H112" s="26">
        <f t="shared" si="41"/>
        <v>0.6685675112407754</v>
      </c>
      <c r="I112" s="22">
        <v>342100</v>
      </c>
      <c r="J112" s="22">
        <v>325790.31597</v>
      </c>
      <c r="K112" s="17">
        <f t="shared" si="42"/>
        <v>95.232480552470037</v>
      </c>
      <c r="L112" s="26">
        <f t="shared" si="43"/>
        <v>0.92322880039313227</v>
      </c>
    </row>
    <row r="113" spans="1:12">
      <c r="B113" s="27" t="s">
        <v>8</v>
      </c>
      <c r="C113" s="24"/>
      <c r="D113" s="24"/>
      <c r="E113" s="23">
        <v>180</v>
      </c>
      <c r="F113" s="23">
        <v>0</v>
      </c>
      <c r="G113" s="17">
        <f t="shared" si="40"/>
        <v>0</v>
      </c>
      <c r="H113" s="17">
        <f t="shared" si="41"/>
        <v>0</v>
      </c>
      <c r="I113" s="22">
        <v>120</v>
      </c>
      <c r="J113" s="17">
        <v>0</v>
      </c>
      <c r="K113" s="17">
        <f t="shared" si="42"/>
        <v>0</v>
      </c>
      <c r="L113" s="17">
        <f t="shared" si="43"/>
        <v>0</v>
      </c>
    </row>
    <row r="114" spans="1:12">
      <c r="B114" s="27" t="s">
        <v>7</v>
      </c>
      <c r="C114" s="24"/>
      <c r="D114" s="24"/>
      <c r="E114" s="23">
        <v>20</v>
      </c>
      <c r="F114" s="28">
        <v>1.8E-5</v>
      </c>
      <c r="G114" s="26">
        <f t="shared" si="40"/>
        <v>9.0000000000000006E-5</v>
      </c>
      <c r="H114" s="26">
        <f t="shared" si="41"/>
        <v>5.5755001918012152E-11</v>
      </c>
      <c r="I114" s="17">
        <v>0</v>
      </c>
      <c r="J114" s="17">
        <v>0</v>
      </c>
      <c r="K114" s="17">
        <f t="shared" si="42"/>
        <v>0</v>
      </c>
      <c r="L114" s="17">
        <f t="shared" si="43"/>
        <v>0</v>
      </c>
    </row>
    <row r="115" spans="1:12">
      <c r="B115" s="27" t="s">
        <v>6</v>
      </c>
      <c r="C115" s="24"/>
      <c r="D115" s="24"/>
      <c r="E115" s="23">
        <v>312592.45493200002</v>
      </c>
      <c r="F115" s="23">
        <v>303198.55134199996</v>
      </c>
      <c r="G115" s="17">
        <f t="shared" si="40"/>
        <v>96.994839945179237</v>
      </c>
      <c r="H115" s="26">
        <f t="shared" si="41"/>
        <v>0.93915754508953952</v>
      </c>
      <c r="I115" s="22">
        <v>212597.067866</v>
      </c>
      <c r="J115" s="22">
        <v>207254.551007</v>
      </c>
      <c r="K115" s="17">
        <f t="shared" si="42"/>
        <v>97.487022322261097</v>
      </c>
      <c r="L115" s="26">
        <f t="shared" si="43"/>
        <v>0.58732062041963662</v>
      </c>
    </row>
    <row r="116" spans="1:12">
      <c r="B116" s="27" t="s">
        <v>5</v>
      </c>
      <c r="C116" s="24"/>
      <c r="D116" s="24"/>
      <c r="E116" s="23">
        <v>595</v>
      </c>
      <c r="F116" s="23">
        <v>595</v>
      </c>
      <c r="G116" s="17">
        <f t="shared" si="40"/>
        <v>100</v>
      </c>
      <c r="H116" s="26">
        <f t="shared" si="41"/>
        <v>1.8430125634009572E-3</v>
      </c>
      <c r="I116" s="22">
        <v>700</v>
      </c>
      <c r="J116" s="22">
        <v>700</v>
      </c>
      <c r="K116" s="17">
        <f t="shared" si="42"/>
        <v>100</v>
      </c>
      <c r="L116" s="26">
        <f t="shared" si="43"/>
        <v>1.9836690306494643E-3</v>
      </c>
    </row>
    <row r="117" spans="1:12">
      <c r="B117" s="27" t="s">
        <v>4</v>
      </c>
      <c r="C117" s="24"/>
      <c r="D117" s="24"/>
      <c r="E117" s="23">
        <v>480550.62279499997</v>
      </c>
      <c r="F117" s="23">
        <v>67633.708401000011</v>
      </c>
      <c r="G117" s="17">
        <f t="shared" si="40"/>
        <v>14.074210955679511</v>
      </c>
      <c r="H117" s="26">
        <f t="shared" si="41"/>
        <v>0.20949541897889054</v>
      </c>
      <c r="I117" s="22">
        <v>192456.313494</v>
      </c>
      <c r="J117" s="22">
        <v>48020.943459999995</v>
      </c>
      <c r="K117" s="17">
        <f t="shared" si="42"/>
        <v>24.951607244361508</v>
      </c>
      <c r="L117" s="26">
        <f t="shared" si="43"/>
        <v>0.13608236909167273</v>
      </c>
    </row>
    <row r="118" spans="1:12" ht="5.0999999999999996" customHeight="1">
      <c r="B118" s="25"/>
      <c r="C118" s="24"/>
      <c r="D118" s="24"/>
      <c r="E118" s="23"/>
      <c r="F118" s="23"/>
      <c r="G118" s="17"/>
      <c r="H118" s="17"/>
      <c r="I118" s="22"/>
      <c r="J118" s="22"/>
      <c r="K118" s="21"/>
    </row>
    <row r="119" spans="1:12">
      <c r="B119" s="20" t="s">
        <v>3</v>
      </c>
      <c r="C119" s="19"/>
      <c r="D119" s="18"/>
      <c r="E119" s="16">
        <f>+E10-E36</f>
        <v>0</v>
      </c>
      <c r="F119" s="16">
        <f>+F10-F36</f>
        <v>13442400.418527</v>
      </c>
      <c r="G119" s="15">
        <v>0</v>
      </c>
      <c r="H119" s="15">
        <v>0</v>
      </c>
      <c r="I119" s="17">
        <f>+I10-I36</f>
        <v>0</v>
      </c>
      <c r="J119" s="16">
        <f>+J10-J36</f>
        <v>14464212.625018001</v>
      </c>
      <c r="K119" s="15">
        <v>0</v>
      </c>
      <c r="L119" s="15">
        <v>0</v>
      </c>
    </row>
    <row r="120" spans="1:12" ht="5.0999999999999996" customHeight="1" thickBot="1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ht="4.5" customHeight="1">
      <c r="E121" s="13"/>
      <c r="F121" s="13"/>
      <c r="G121" s="12"/>
      <c r="H121" s="12"/>
      <c r="I121" s="13"/>
      <c r="J121" s="13"/>
      <c r="K121" s="12"/>
    </row>
    <row r="122" spans="1:12" s="9" customFormat="1" ht="12">
      <c r="A122" s="8"/>
      <c r="B122" s="7" t="s">
        <v>2</v>
      </c>
      <c r="E122" s="11"/>
      <c r="F122" s="11"/>
      <c r="G122" s="10"/>
      <c r="H122" s="10"/>
      <c r="I122" s="11"/>
      <c r="J122" s="11"/>
      <c r="K122" s="10"/>
    </row>
    <row r="123" spans="1:12" s="9" customFormat="1" ht="12">
      <c r="A123" s="8"/>
      <c r="B123" s="7" t="s">
        <v>1</v>
      </c>
      <c r="E123" s="11"/>
      <c r="F123" s="11"/>
      <c r="G123" s="10"/>
      <c r="H123" s="10"/>
      <c r="I123" s="11"/>
      <c r="J123" s="11"/>
      <c r="K123" s="10"/>
    </row>
    <row r="124" spans="1:12" s="9" customFormat="1" ht="4.5" customHeight="1">
      <c r="A124" s="8"/>
      <c r="E124" s="11"/>
      <c r="F124" s="11"/>
      <c r="G124" s="10"/>
      <c r="H124" s="10"/>
      <c r="I124" s="11"/>
      <c r="J124" s="11"/>
      <c r="K124" s="10"/>
    </row>
    <row r="125" spans="1:12" s="4" customFormat="1" ht="12">
      <c r="A125" s="8"/>
      <c r="B125" s="7" t="s">
        <v>0</v>
      </c>
      <c r="C125" s="6"/>
      <c r="D125" s="6"/>
      <c r="F125" s="6"/>
      <c r="G125" s="6"/>
      <c r="H125" s="6"/>
      <c r="K125" s="5"/>
    </row>
    <row r="130" spans="4:4">
      <c r="D130" s="3"/>
    </row>
  </sheetData>
  <mergeCells count="12">
    <mergeCell ref="B4:D8"/>
    <mergeCell ref="E4:H5"/>
    <mergeCell ref="I4:L5"/>
    <mergeCell ref="N4:P5"/>
    <mergeCell ref="E7:E8"/>
    <mergeCell ref="F7:F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2023-02-02T14:17:26Z</dcterms:created>
  <dcterms:modified xsi:type="dcterms:W3CDTF">2023-05-09T12:25:47Z</dcterms:modified>
</cp:coreProperties>
</file>