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13" i="1" l="1"/>
  <c r="K13" i="1"/>
  <c r="O13" i="1"/>
  <c r="E14" i="1"/>
  <c r="E12" i="1" s="1"/>
  <c r="F14" i="1"/>
  <c r="G14" i="1" s="1"/>
  <c r="I14" i="1"/>
  <c r="I12" i="1" s="1"/>
  <c r="I10" i="1" s="1"/>
  <c r="J14" i="1"/>
  <c r="J12" i="1" s="1"/>
  <c r="K14" i="1"/>
  <c r="M14" i="1"/>
  <c r="M12" i="1" s="1"/>
  <c r="N14" i="1"/>
  <c r="O14" i="1" s="1"/>
  <c r="G15" i="1"/>
  <c r="K15" i="1"/>
  <c r="O15" i="1"/>
  <c r="G16" i="1"/>
  <c r="K16" i="1"/>
  <c r="O16" i="1"/>
  <c r="G17" i="1"/>
  <c r="K17" i="1"/>
  <c r="O17" i="1"/>
  <c r="G18" i="1"/>
  <c r="K18" i="1"/>
  <c r="O18" i="1"/>
  <c r="G19" i="1"/>
  <c r="K19" i="1"/>
  <c r="O19" i="1"/>
  <c r="G21" i="1"/>
  <c r="K21" i="1"/>
  <c r="O21" i="1"/>
  <c r="F23" i="1"/>
  <c r="N23" i="1"/>
  <c r="E24" i="1"/>
  <c r="F24" i="1"/>
  <c r="G24" i="1"/>
  <c r="I24" i="1"/>
  <c r="I23" i="1" s="1"/>
  <c r="J24" i="1"/>
  <c r="K24" i="1" s="1"/>
  <c r="M24" i="1"/>
  <c r="N24" i="1"/>
  <c r="O24" i="1"/>
  <c r="G25" i="1"/>
  <c r="K25" i="1"/>
  <c r="O25" i="1"/>
  <c r="G26" i="1"/>
  <c r="K26" i="1"/>
  <c r="O26" i="1"/>
  <c r="E27" i="1"/>
  <c r="F27" i="1"/>
  <c r="G27" i="1"/>
  <c r="I27" i="1"/>
  <c r="J27" i="1"/>
  <c r="K27" i="1" s="1"/>
  <c r="M27" i="1"/>
  <c r="N27" i="1"/>
  <c r="O27" i="1"/>
  <c r="G28" i="1"/>
  <c r="K28" i="1"/>
  <c r="O28" i="1"/>
  <c r="E29" i="1"/>
  <c r="E23" i="1" s="1"/>
  <c r="F29" i="1"/>
  <c r="G29" i="1"/>
  <c r="I29" i="1"/>
  <c r="J29" i="1"/>
  <c r="K29" i="1"/>
  <c r="M29" i="1"/>
  <c r="M23" i="1" s="1"/>
  <c r="N29" i="1"/>
  <c r="O29" i="1"/>
  <c r="G30" i="1"/>
  <c r="K30" i="1"/>
  <c r="O30" i="1"/>
  <c r="E32" i="1"/>
  <c r="F32" i="1"/>
  <c r="G32" i="1" s="1"/>
  <c r="M32" i="1"/>
  <c r="N32" i="1"/>
  <c r="O32" i="1" s="1"/>
  <c r="E33" i="1"/>
  <c r="F33" i="1"/>
  <c r="G33" i="1"/>
  <c r="I33" i="1"/>
  <c r="J33" i="1"/>
  <c r="K33" i="1" s="1"/>
  <c r="M33" i="1"/>
  <c r="N33" i="1"/>
  <c r="O33" i="1"/>
  <c r="G34" i="1"/>
  <c r="K34" i="1"/>
  <c r="O34" i="1"/>
  <c r="G35" i="1"/>
  <c r="K35" i="1"/>
  <c r="O35" i="1"/>
  <c r="E36" i="1"/>
  <c r="F36" i="1"/>
  <c r="G36" i="1"/>
  <c r="I36" i="1"/>
  <c r="I32" i="1" s="1"/>
  <c r="J36" i="1"/>
  <c r="K36" i="1" s="1"/>
  <c r="M36" i="1"/>
  <c r="N36" i="1"/>
  <c r="O36" i="1"/>
  <c r="G37" i="1"/>
  <c r="K37" i="1"/>
  <c r="O37" i="1"/>
  <c r="G38" i="1"/>
  <c r="K38" i="1"/>
  <c r="O38" i="1"/>
  <c r="G39" i="1"/>
  <c r="K39" i="1"/>
  <c r="O39" i="1"/>
  <c r="G43" i="1"/>
  <c r="K43" i="1"/>
  <c r="O43" i="1"/>
  <c r="E45" i="1"/>
  <c r="F45" i="1"/>
  <c r="G45" i="1"/>
  <c r="I45" i="1"/>
  <c r="I41" i="1" s="1"/>
  <c r="J45" i="1"/>
  <c r="K45" i="1" s="1"/>
  <c r="M45" i="1"/>
  <c r="M41" i="1" s="1"/>
  <c r="N45" i="1"/>
  <c r="N41" i="1" s="1"/>
  <c r="O45" i="1"/>
  <c r="G46" i="1"/>
  <c r="K46" i="1"/>
  <c r="O46" i="1"/>
  <c r="G47" i="1"/>
  <c r="K47" i="1"/>
  <c r="O47" i="1"/>
  <c r="G48" i="1"/>
  <c r="K48" i="1"/>
  <c r="O48" i="1"/>
  <c r="G49" i="1"/>
  <c r="K49" i="1"/>
  <c r="O49" i="1"/>
  <c r="E51" i="1"/>
  <c r="F51" i="1"/>
  <c r="G51" i="1" s="1"/>
  <c r="I51" i="1"/>
  <c r="J51" i="1"/>
  <c r="K51" i="1"/>
  <c r="M51" i="1"/>
  <c r="N51" i="1"/>
  <c r="O51" i="1" s="1"/>
  <c r="G52" i="1"/>
  <c r="K52" i="1"/>
  <c r="O52" i="1"/>
  <c r="G53" i="1"/>
  <c r="K53" i="1"/>
  <c r="O53" i="1"/>
  <c r="E55" i="1"/>
  <c r="F55" i="1"/>
  <c r="G55" i="1" s="1"/>
  <c r="M55" i="1"/>
  <c r="N55" i="1"/>
  <c r="O55" i="1" s="1"/>
  <c r="E56" i="1"/>
  <c r="F56" i="1"/>
  <c r="G56" i="1"/>
  <c r="I56" i="1"/>
  <c r="I55" i="1" s="1"/>
  <c r="J56" i="1"/>
  <c r="K56" i="1" s="1"/>
  <c r="M56" i="1"/>
  <c r="N56" i="1"/>
  <c r="O56" i="1"/>
  <c r="G57" i="1"/>
  <c r="K57" i="1"/>
  <c r="O57" i="1"/>
  <c r="G58" i="1"/>
  <c r="K58" i="1"/>
  <c r="O58" i="1"/>
  <c r="E59" i="1"/>
  <c r="F59" i="1"/>
  <c r="G59" i="1"/>
  <c r="I59" i="1"/>
  <c r="J59" i="1"/>
  <c r="K59" i="1" s="1"/>
  <c r="M59" i="1"/>
  <c r="N59" i="1"/>
  <c r="O59" i="1"/>
  <c r="G60" i="1"/>
  <c r="K60" i="1"/>
  <c r="O60" i="1"/>
  <c r="G61" i="1"/>
  <c r="K61" i="1"/>
  <c r="O61" i="1"/>
  <c r="G63" i="1"/>
  <c r="K63" i="1"/>
  <c r="O63" i="1"/>
  <c r="I65" i="1"/>
  <c r="E66" i="1"/>
  <c r="E65" i="1" s="1"/>
  <c r="F66" i="1"/>
  <c r="F65" i="1" s="1"/>
  <c r="I66" i="1"/>
  <c r="J66" i="1"/>
  <c r="K66" i="1" s="1"/>
  <c r="M66" i="1"/>
  <c r="M65" i="1" s="1"/>
  <c r="N66" i="1"/>
  <c r="N65" i="1" s="1"/>
  <c r="G67" i="1"/>
  <c r="K67" i="1"/>
  <c r="O67" i="1"/>
  <c r="G68" i="1"/>
  <c r="K68" i="1"/>
  <c r="O68" i="1"/>
  <c r="G69" i="1"/>
  <c r="K69" i="1"/>
  <c r="O69" i="1"/>
  <c r="G70" i="1"/>
  <c r="K70" i="1"/>
  <c r="O70" i="1"/>
  <c r="G71" i="1"/>
  <c r="K71" i="1"/>
  <c r="O71" i="1"/>
  <c r="E72" i="1"/>
  <c r="F72" i="1"/>
  <c r="G72" i="1" s="1"/>
  <c r="I72" i="1"/>
  <c r="J72" i="1"/>
  <c r="K72" i="1"/>
  <c r="M72" i="1"/>
  <c r="N72" i="1"/>
  <c r="O72" i="1" s="1"/>
  <c r="G73" i="1"/>
  <c r="K73" i="1"/>
  <c r="O73" i="1"/>
  <c r="G74" i="1"/>
  <c r="K74" i="1"/>
  <c r="O74" i="1"/>
  <c r="E78" i="1"/>
  <c r="F78" i="1"/>
  <c r="G78" i="1"/>
  <c r="I78" i="1"/>
  <c r="J78" i="1"/>
  <c r="K78" i="1" s="1"/>
  <c r="M78" i="1"/>
  <c r="O78" i="1" s="1"/>
  <c r="N78" i="1"/>
  <c r="P80" i="1" s="1"/>
  <c r="P78" i="1" s="1"/>
  <c r="G79" i="1"/>
  <c r="H79" i="1"/>
  <c r="K79" i="1"/>
  <c r="O79" i="1"/>
  <c r="P79" i="1"/>
  <c r="G80" i="1"/>
  <c r="H80" i="1"/>
  <c r="H78" i="1" s="1"/>
  <c r="K80" i="1"/>
  <c r="L80" i="1"/>
  <c r="O80" i="1"/>
  <c r="H81" i="1"/>
  <c r="L81" i="1"/>
  <c r="P81" i="1"/>
  <c r="K12" i="1" l="1"/>
  <c r="O23" i="1"/>
  <c r="G23" i="1"/>
  <c r="O65" i="1"/>
  <c r="P65" i="1"/>
  <c r="E10" i="1"/>
  <c r="F41" i="1"/>
  <c r="G65" i="1"/>
  <c r="H65" i="1"/>
  <c r="E41" i="1"/>
  <c r="P66" i="1"/>
  <c r="P43" i="1"/>
  <c r="P47" i="1"/>
  <c r="P58" i="1"/>
  <c r="P61" i="1"/>
  <c r="P69" i="1"/>
  <c r="P70" i="1"/>
  <c r="O41" i="1"/>
  <c r="P46" i="1"/>
  <c r="P57" i="1"/>
  <c r="P60" i="1"/>
  <c r="P68" i="1"/>
  <c r="P73" i="1"/>
  <c r="P45" i="1"/>
  <c r="P49" i="1"/>
  <c r="P53" i="1"/>
  <c r="P56" i="1"/>
  <c r="P59" i="1"/>
  <c r="P67" i="1"/>
  <c r="P71" i="1"/>
  <c r="P74" i="1"/>
  <c r="P48" i="1"/>
  <c r="P63" i="1"/>
  <c r="P52" i="1"/>
  <c r="I76" i="1"/>
  <c r="I83" i="1"/>
  <c r="M10" i="1"/>
  <c r="O66" i="1"/>
  <c r="G66" i="1"/>
  <c r="J65" i="1"/>
  <c r="N12" i="1"/>
  <c r="F12" i="1"/>
  <c r="L79" i="1"/>
  <c r="L78" i="1" s="1"/>
  <c r="J55" i="1"/>
  <c r="J32" i="1"/>
  <c r="J23" i="1"/>
  <c r="J10" i="1" s="1"/>
  <c r="P72" i="1"/>
  <c r="H72" i="1"/>
  <c r="P55" i="1"/>
  <c r="H55" i="1"/>
  <c r="P51" i="1"/>
  <c r="H51" i="1"/>
  <c r="L17" i="1" l="1"/>
  <c r="L25" i="1"/>
  <c r="L28" i="1"/>
  <c r="L34" i="1"/>
  <c r="L37" i="1"/>
  <c r="J76" i="1"/>
  <c r="L18" i="1"/>
  <c r="L35" i="1"/>
  <c r="L13" i="1"/>
  <c r="L16" i="1"/>
  <c r="L21" i="1"/>
  <c r="L29" i="1"/>
  <c r="L30" i="1"/>
  <c r="L26" i="1"/>
  <c r="L38" i="1"/>
  <c r="L14" i="1"/>
  <c r="L15" i="1"/>
  <c r="L19" i="1"/>
  <c r="L39" i="1"/>
  <c r="K10" i="1"/>
  <c r="L24" i="1"/>
  <c r="L27" i="1"/>
  <c r="L12" i="1"/>
  <c r="L10" i="1" s="1"/>
  <c r="L36" i="1"/>
  <c r="L33" i="1"/>
  <c r="F10" i="1"/>
  <c r="H12" i="1"/>
  <c r="G12" i="1"/>
  <c r="K55" i="1"/>
  <c r="M76" i="1"/>
  <c r="M83" i="1"/>
  <c r="N10" i="1"/>
  <c r="P12" i="1"/>
  <c r="O12" i="1"/>
  <c r="J41" i="1"/>
  <c r="L65" i="1" s="1"/>
  <c r="E83" i="1"/>
  <c r="E76" i="1"/>
  <c r="P41" i="1"/>
  <c r="K23" i="1"/>
  <c r="L23" i="1"/>
  <c r="K65" i="1"/>
  <c r="K32" i="1"/>
  <c r="L32" i="1"/>
  <c r="H46" i="1"/>
  <c r="H49" i="1"/>
  <c r="H53" i="1"/>
  <c r="H67" i="1"/>
  <c r="H71" i="1"/>
  <c r="H74" i="1"/>
  <c r="G41" i="1"/>
  <c r="H57" i="1"/>
  <c r="H66" i="1"/>
  <c r="H48" i="1"/>
  <c r="H52" i="1"/>
  <c r="H63" i="1"/>
  <c r="H70" i="1"/>
  <c r="H73" i="1"/>
  <c r="H68" i="1"/>
  <c r="H43" i="1"/>
  <c r="H41" i="1" s="1"/>
  <c r="H45" i="1"/>
  <c r="H47" i="1"/>
  <c r="H56" i="1"/>
  <c r="H58" i="1"/>
  <c r="H59" i="1"/>
  <c r="H61" i="1"/>
  <c r="H69" i="1"/>
  <c r="H60" i="1"/>
  <c r="L55" i="1" l="1"/>
  <c r="J83" i="1"/>
  <c r="F83" i="1"/>
  <c r="H29" i="1"/>
  <c r="H34" i="1"/>
  <c r="H13" i="1"/>
  <c r="H16" i="1"/>
  <c r="H21" i="1"/>
  <c r="H30" i="1"/>
  <c r="H37" i="1"/>
  <c r="G10" i="1"/>
  <c r="H15" i="1"/>
  <c r="H19" i="1"/>
  <c r="H39" i="1"/>
  <c r="H28" i="1"/>
  <c r="F76" i="1"/>
  <c r="H18" i="1"/>
  <c r="H24" i="1"/>
  <c r="H26" i="1"/>
  <c r="H27" i="1"/>
  <c r="H33" i="1"/>
  <c r="H35" i="1"/>
  <c r="H36" i="1"/>
  <c r="H38" i="1"/>
  <c r="H17" i="1"/>
  <c r="H25" i="1"/>
  <c r="H23" i="1"/>
  <c r="H10" i="1" s="1"/>
  <c r="H14" i="1"/>
  <c r="H32" i="1"/>
  <c r="L58" i="1"/>
  <c r="L46" i="1"/>
  <c r="L57" i="1"/>
  <c r="L60" i="1"/>
  <c r="L68" i="1"/>
  <c r="L47" i="1"/>
  <c r="L49" i="1"/>
  <c r="L53" i="1"/>
  <c r="L67" i="1"/>
  <c r="L71" i="1"/>
  <c r="L74" i="1"/>
  <c r="L61" i="1"/>
  <c r="L48" i="1"/>
  <c r="L51" i="1"/>
  <c r="L52" i="1"/>
  <c r="L63" i="1"/>
  <c r="L70" i="1"/>
  <c r="L72" i="1"/>
  <c r="L73" i="1"/>
  <c r="L43" i="1"/>
  <c r="K41" i="1"/>
  <c r="L69" i="1"/>
  <c r="L59" i="1"/>
  <c r="L45" i="1"/>
  <c r="L56" i="1"/>
  <c r="L66" i="1"/>
  <c r="P15" i="1"/>
  <c r="P18" i="1"/>
  <c r="P26" i="1"/>
  <c r="P35" i="1"/>
  <c r="P38" i="1"/>
  <c r="O10" i="1"/>
  <c r="P29" i="1"/>
  <c r="P17" i="1"/>
  <c r="P25" i="1"/>
  <c r="P28" i="1"/>
  <c r="P34" i="1"/>
  <c r="P37" i="1"/>
  <c r="N76" i="1"/>
  <c r="N83" i="1"/>
  <c r="P19" i="1"/>
  <c r="P13" i="1"/>
  <c r="P16" i="1"/>
  <c r="P21" i="1"/>
  <c r="P10" i="1" s="1"/>
  <c r="P24" i="1"/>
  <c r="P27" i="1"/>
  <c r="P30" i="1"/>
  <c r="P33" i="1"/>
  <c r="P36" i="1"/>
  <c r="P39" i="1"/>
  <c r="P14" i="1"/>
  <c r="P23" i="1"/>
  <c r="P32" i="1"/>
  <c r="L41" i="1" l="1"/>
</calcChain>
</file>

<file path=xl/sharedStrings.xml><?xml version="1.0" encoding="utf-8"?>
<sst xmlns="http://schemas.openxmlformats.org/spreadsheetml/2006/main" count="96" uniqueCount="79">
  <si>
    <r>
      <rPr>
        <sz val="9"/>
        <rFont val="Times New Roman"/>
        <family val="1"/>
      </rPr>
      <t>Fuente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Ministerio de Hacienda. Subsecretaría de Estado de Economía. Dirección de Política Macro-Fiscal. </t>
    </r>
  </si>
  <si>
    <t xml:space="preserve">       Las sumas totales pueden tener diferencias debido a redondeos decimales.</t>
  </si>
  <si>
    <t>Nota: El valor 0,0 representa menos de la mitad de unidad empleada.</t>
  </si>
  <si>
    <t xml:space="preserve"> </t>
  </si>
  <si>
    <t>PRESTAMO NETO / ENDEUDAMIENTO NETO</t>
  </si>
  <si>
    <t>-</t>
  </si>
  <si>
    <t xml:space="preserve">    Llave en mano</t>
  </si>
  <si>
    <t xml:space="preserve">    Otros activos</t>
  </si>
  <si>
    <t xml:space="preserve">    Activos fijos</t>
  </si>
  <si>
    <t>ADQUISICIÓN NETA DE ACTIVOS NO FINANCIEROS</t>
  </si>
  <si>
    <t>BALANCE OPERATIVO NETO</t>
  </si>
  <si>
    <t xml:space="preserve">    Otros aportes de la Tesorería General </t>
  </si>
  <si>
    <t xml:space="preserve">    Transferencias de capital al sector privado</t>
  </si>
  <si>
    <t xml:space="preserve">    De capital</t>
  </si>
  <si>
    <t xml:space="preserve">    Gastos reservados</t>
  </si>
  <si>
    <t xml:space="preserve">    Pago de impuestos, tasas y gastos judiciales</t>
  </si>
  <si>
    <t xml:space="preserve">    Transferencias corrientes a entidades del Sector Privado, Académico y/o Público del Exterior</t>
  </si>
  <si>
    <t xml:space="preserve">    Transferencias corrientes al sector privado</t>
  </si>
  <si>
    <t xml:space="preserve">    Aportes a entidades con fines sociales y al Fondo Nacional de emergencia</t>
  </si>
  <si>
    <t xml:space="preserve">    Corrientes</t>
  </si>
  <si>
    <t>OTROS GASTOS</t>
  </si>
  <si>
    <t>PRESTACIONES SOCIALES</t>
  </si>
  <si>
    <t xml:space="preserve">    De otras unidades del gobierno general</t>
  </si>
  <si>
    <t xml:space="preserve">    De organismos internacionales</t>
  </si>
  <si>
    <t>DONACIONES</t>
  </si>
  <si>
    <t xml:space="preserve">    Interna</t>
  </si>
  <si>
    <t xml:space="preserve">    Externa</t>
  </si>
  <si>
    <t>INTERESES</t>
  </si>
  <si>
    <t xml:space="preserve">    Otros Usos de Bienes y Servicios</t>
  </si>
  <si>
    <t xml:space="preserve">    Comisiones</t>
  </si>
  <si>
    <t xml:space="preserve">    Bienes de consumo</t>
  </si>
  <si>
    <t xml:space="preserve">    Servicios no personales</t>
  </si>
  <si>
    <t>USO DE BIENES Y SERVICIOS</t>
  </si>
  <si>
    <t>REMUNERACIÓN A LOS EMPLEADOS</t>
  </si>
  <si>
    <t>GASTO TOTAL OBLIGADO</t>
  </si>
  <si>
    <t xml:space="preserve">    Otros ingresos</t>
  </si>
  <si>
    <t xml:space="preserve">    Otras Ventas de Bienes y Servicios</t>
  </si>
  <si>
    <t xml:space="preserve">    Compensación cesión de energía Itaipú y Yacyretá</t>
  </si>
  <si>
    <t xml:space="preserve">    Ventas de bienes y servicios</t>
  </si>
  <si>
    <t xml:space="preserve">    Otras Rentas de la propiedad</t>
  </si>
  <si>
    <t xml:space="preserve">    Regalías y compensación Itaipú y Yacyretá</t>
  </si>
  <si>
    <t xml:space="preserve">    Rentas de la propiedad</t>
  </si>
  <si>
    <t>OTROS INGRESOS</t>
  </si>
  <si>
    <t xml:space="preserve">    De gobiernos extranjeros</t>
  </si>
  <si>
    <t>CONTRIBUCIONES SOCIALES</t>
  </si>
  <si>
    <t xml:space="preserve">    Otros impuestos</t>
  </si>
  <si>
    <t xml:space="preserve">    Impuestos sobre el comercio y las transacciones internacionales</t>
  </si>
  <si>
    <t xml:space="preserve">    Otros impuestos sobre bienes y servicios</t>
  </si>
  <si>
    <t xml:space="preserve">    Impuestos selectivos</t>
  </si>
  <si>
    <t xml:space="preserve">    Impuestos sobre el valor agregado</t>
  </si>
  <si>
    <t xml:space="preserve">    Impuestos sobre los bienes y servicios</t>
  </si>
  <si>
    <t xml:space="preserve">    Impuestos sobre el ingreso, las utilidades y las ganancias de capital</t>
  </si>
  <si>
    <t>INGRESOS TRIBUTARIOS</t>
  </si>
  <si>
    <t>INGRESO TOTAL RECAUDADO</t>
  </si>
  <si>
    <t>% Participación (10)</t>
  </si>
  <si>
    <t>% Ejecución (10)/(9)</t>
  </si>
  <si>
    <t>Ejecución</t>
  </si>
  <si>
    <t>Presupuesto ajustado</t>
  </si>
  <si>
    <t>% Participación (6)</t>
  </si>
  <si>
    <t>% Ejecución (6)/(5)</t>
  </si>
  <si>
    <t>% Participación (2)</t>
  </si>
  <si>
    <t>% Ejecución (2)/(1)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</si>
  <si>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</si>
  <si>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</si>
  <si>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</si>
  <si>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</si>
  <si>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</si>
  <si>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</si>
  <si>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</si>
  <si>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</si>
  <si>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</si>
  <si>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</si>
  <si>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</si>
  <si>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</si>
  <si>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Ejercicio fiscal 2021</t>
  </si>
  <si>
    <t>Ejercicio fiscal 2020</t>
  </si>
  <si>
    <t>Ejercicio fiscal 2019</t>
  </si>
  <si>
    <t>Concepto</t>
  </si>
  <si>
    <t>Cuadro 7.2.3. Situación financiera (en millones de guaraníes) de la administración central por año, según concepto. Periodo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</si>
</sst>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 * #,##0_ ;_ * \-#,##0_ ;_ * &quot;-&quot;_ ;_ @_ "/>
    <numFmt numFmtId="43" formatCode="_ * #,##0.00_ ;_ * \-#,##0.00_ ;_ * &quot;-&quot;??_ ;_ @_ "/>
    <numFmt numFmtId="164" formatCode="###,##0.0;\(###,##0.0\)"/>
    <numFmt numFmtId="165" formatCode="General_)"/>
    <numFmt numFmtId="166" formatCode="#,##0.0"/>
    <numFmt numFmtId="167" formatCode="###,###;;&quot;-&quot;"/>
    <numFmt numFmtId="168" formatCode="###,###.0;;&quot;-&quot;"/>
    <numFmt numFmtId="169" formatCode="#,##0;\(#,##0\)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_(* #,##0_);_(* \(#,##0\);_(* &quot;-&quot;_);_(@_)"/>
    <numFmt numFmtId="181" formatCode="#,##0\ ;&quot; (&quot;#,##0\);&quot; - &quot;;@\ "/>
    <numFmt numFmtId="182" formatCode="_(* #,##0_);_(* \(#,##0\);_(* \-_);_(@_)"/>
    <numFmt numFmtId="183" formatCode="_(* #,##0.00_);_(* \(#,##0.00\);_(* &quot;-&quot;??_);_(@_)"/>
    <numFmt numFmtId="184" formatCode="#,##0.00&quot;       &quot;;\-#,##0.00&quot;       &quot;;&quot; -&quot;#&quot;       &quot;;@\ "/>
    <numFmt numFmtId="185" formatCode="_-* #,##0.00\ _€_-;\-* #,##0.00\ _€_-;_-* &quot;-&quot;??\ _€_-;_-@_-"/>
    <numFmt numFmtId="186" formatCode="_-* #,##0.00\ _p_t_a_-;\-* #,##0.00\ _p_t_a_-;_-* \-??\ _p_t_a_-;_-@_-"/>
    <numFmt numFmtId="187" formatCode="&quot;$&quot;#,##0.00;\-&quot;$&quot;#,##0.00"/>
    <numFmt numFmtId="188" formatCode="#,##0.00\ ;&quot; (&quot;#,##0.00\);&quot; -&quot;#\ ;@\ "/>
    <numFmt numFmtId="189" formatCode="_ * #,##0_ ;_ * \-#,##0_ ;_ * &quot;-&quot;??_ ;_ @_ "/>
    <numFmt numFmtId="190" formatCode="_(* #,##0.00_);_(* \(#,##0.00\);_(* \-??_);_(@_)"/>
    <numFmt numFmtId="191" formatCode="_-* #,##0.00_-;\-* #,##0.00_-;_-* &quot;-&quot;??_-;_-@_-"/>
    <numFmt numFmtId="192" formatCode="_-* #,##0_-;\-* #,##0_-;_-* &quot;-&quot;??_-;_-@_-"/>
    <numFmt numFmtId="193" formatCode="_ &quot;Gs&quot;\ * #,##0.00_ ;_ &quot;Gs&quot;\ * \-#,##0.00_ ;_ &quot;Gs&quot;\ * &quot;-&quot;??_ ;_ @_ "/>
    <numFmt numFmtId="194" formatCode="_-* #,##0.00\ _p_t_a_-;\-* #,##0.00\ _p_t_a_-;_-* &quot;-&quot;??\ _p_t_a_-;_-@_-"/>
    <numFmt numFmtId="195" formatCode="0.0"/>
    <numFmt numFmtId="196" formatCode="_(&quot;$&quot;* #,##0.00_);_(&quot;$&quot;* \(#,##0.00\);_(&quot;$&quot;* &quot;-&quot;??_);_(@_)"/>
    <numFmt numFmtId="197" formatCode="_-* #,##0.00\ &quot;€&quot;_-;\-* #,##0.00\ &quot;€&quot;_-;_-* &quot;-&quot;??\ &quot;€&quot;_-;_-@_-"/>
    <numFmt numFmtId="198" formatCode="0\ "/>
    <numFmt numFmtId="199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8" fillId="34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8" fillId="35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8" fillId="36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1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42" borderId="0" applyNumberFormat="0" applyBorder="0" applyAlignment="0" applyProtection="0"/>
    <xf numFmtId="170" fontId="18" fillId="42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37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170" fontId="17" fillId="12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4" borderId="0" applyNumberFormat="0" applyBorder="0" applyAlignment="0" applyProtection="0"/>
    <xf numFmtId="170" fontId="35" fillId="44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170" fontId="17" fillId="16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170" fontId="17" fillId="20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170" fontId="17" fillId="24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170" fontId="17" fillId="28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170" fontId="17" fillId="32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35" fillId="47" borderId="0" applyNumberFormat="0" applyBorder="0" applyAlignment="0" applyProtection="0"/>
    <xf numFmtId="170" fontId="35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170" fontId="6" fillId="2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7" fillId="36" borderId="0" applyNumberFormat="0" applyBorder="0" applyAlignment="0" applyProtection="0"/>
    <xf numFmtId="170" fontId="37" fillId="36" borderId="0" applyNumberFormat="0" applyBorder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170" fontId="11" fillId="6" borderId="4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8" fillId="48" borderId="23" applyNumberFormat="0" applyAlignment="0" applyProtection="0"/>
    <xf numFmtId="170" fontId="38" fillId="48" borderId="23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170" fontId="13" fillId="7" borderId="7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39" fillId="49" borderId="24" applyNumberFormat="0" applyAlignment="0" applyProtection="0"/>
    <xf numFmtId="170" fontId="39" fillId="49" borderId="24" applyNumberFormat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170" fontId="12" fillId="0" borderId="6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0" fontId="40" fillId="0" borderId="25" applyNumberFormat="0" applyFill="0" applyAlignment="0" applyProtection="0"/>
    <xf numFmtId="170" fontId="40" fillId="0" borderId="25" applyNumberFormat="0" applyFill="0" applyAlignment="0" applyProtection="0"/>
    <xf numFmtId="171" fontId="22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170" fontId="17" fillId="9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0" borderId="0" applyNumberFormat="0" applyBorder="0" applyAlignment="0" applyProtection="0"/>
    <xf numFmtId="170" fontId="35" fillId="50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170" fontId="17" fillId="13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1" borderId="0" applyNumberFormat="0" applyBorder="0" applyAlignment="0" applyProtection="0"/>
    <xf numFmtId="170" fontId="35" fillId="51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170" fontId="17" fillId="17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52" borderId="0" applyNumberFormat="0" applyBorder="0" applyAlignment="0" applyProtection="0"/>
    <xf numFmtId="170" fontId="35" fillId="52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170" fontId="17" fillId="21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5" borderId="0" applyNumberFormat="0" applyBorder="0" applyAlignment="0" applyProtection="0"/>
    <xf numFmtId="170" fontId="35" fillId="45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170" fontId="17" fillId="25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46" borderId="0" applyNumberFormat="0" applyBorder="0" applyAlignment="0" applyProtection="0"/>
    <xf numFmtId="170" fontId="35" fillId="46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170" fontId="17" fillId="29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5" fillId="53" borderId="0" applyNumberFormat="0" applyBorder="0" applyAlignment="0" applyProtection="0"/>
    <xf numFmtId="170" fontId="35" fillId="53" borderId="0" applyNumberFormat="0" applyBorder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170" fontId="9" fillId="5" borderId="4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36" fillId="39" borderId="23" applyNumberFormat="0" applyAlignment="0" applyProtection="0"/>
    <xf numFmtId="170" fontId="36" fillId="39" borderId="23" applyNumberFormat="0" applyAlignment="0" applyProtection="0"/>
    <xf numFmtId="0" fontId="1" fillId="0" borderId="0" applyNumberFormat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22" fillId="0" borderId="0" applyFill="0" applyBorder="0" applyAlignment="0" applyProtection="0"/>
    <xf numFmtId="170" fontId="22" fillId="0" borderId="0" applyNumberFormat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ill="0" applyBorder="0" applyAlignment="0" applyProtection="0"/>
    <xf numFmtId="170" fontId="22" fillId="0" borderId="0" applyFont="0" applyFill="0" applyBorder="0" applyAlignment="0" applyProtection="0"/>
    <xf numFmtId="174" fontId="22" fillId="0" borderId="0" applyFill="0" applyBorder="0" applyAlignment="0" applyProtection="0"/>
    <xf numFmtId="175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ont="0" applyFill="0" applyBorder="0" applyAlignment="0" applyProtection="0"/>
    <xf numFmtId="0" fontId="42" fillId="54" borderId="0" applyNumberFormat="0" applyFont="0" applyBorder="0" applyProtection="0"/>
    <xf numFmtId="178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170" fontId="7" fillId="3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0" fontId="48" fillId="35" borderId="0" applyNumberFormat="0" applyBorder="0" applyAlignment="0" applyProtection="0"/>
    <xf numFmtId="170" fontId="48" fillId="35" borderId="0" applyNumberFormat="0" applyBorder="0" applyAlignment="0" applyProtection="0"/>
    <xf numFmtId="179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2" fillId="0" borderId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ill="0" applyBorder="0" applyAlignment="0" applyProtection="0"/>
    <xf numFmtId="180" fontId="23" fillId="0" borderId="0" applyFont="0" applyFill="0" applyBorder="0" applyAlignment="0" applyProtection="0"/>
    <xf numFmtId="181" fontId="22" fillId="0" borderId="0" applyFill="0" applyBorder="0" applyAlignment="0" applyProtection="0"/>
    <xf numFmtId="182" fontId="22" fillId="0" borderId="0" applyFill="0" applyBorder="0" applyAlignment="0" applyProtection="0"/>
    <xf numFmtId="181" fontId="22" fillId="0" borderId="0" applyFill="0" applyBorder="0" applyAlignment="0" applyProtection="0"/>
    <xf numFmtId="180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2" fillId="0" borderId="0" applyFill="0" applyBorder="0" applyAlignment="0" applyProtection="0"/>
    <xf numFmtId="179" fontId="22" fillId="0" borderId="0" applyFill="0" applyBorder="0" applyAlignment="0" applyProtection="0"/>
    <xf numFmtId="4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83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2" fillId="0" borderId="0" applyFill="0" applyBorder="0" applyAlignment="0" applyProtection="0"/>
    <xf numFmtId="185" fontId="1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5" fontId="1" fillId="0" borderId="0" applyFont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5" fontId="43" fillId="0" borderId="0" applyFont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2" fillId="0" borderId="0" applyFill="0" applyBorder="0" applyAlignment="0" applyProtection="0"/>
    <xf numFmtId="187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ill="0" applyBorder="0" applyAlignment="0" applyProtection="0"/>
    <xf numFmtId="43" fontId="22" fillId="0" borderId="0" applyFont="0" applyFill="0" applyBorder="0" applyAlignment="0" applyProtection="0"/>
    <xf numFmtId="183" fontId="51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3" fontId="23" fillId="0" borderId="0" applyFont="0" applyFill="0" applyBorder="0" applyAlignment="0" applyProtection="0"/>
    <xf numFmtId="183" fontId="22" fillId="0" borderId="0" applyFont="0" applyFill="0" applyBorder="0" applyAlignment="0" applyProtection="0"/>
    <xf numFmtId="190" fontId="22" fillId="0" borderId="0" applyFill="0" applyBorder="0" applyAlignment="0" applyProtection="0"/>
    <xf numFmtId="4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49" fillId="0" borderId="0" applyFont="0" applyFill="0" applyBorder="0" applyAlignment="0" applyProtection="0"/>
    <xf numFmtId="192" fontId="18" fillId="0" borderId="0" applyFont="0" applyFill="0" applyBorder="0" applyAlignment="0" applyProtection="0"/>
    <xf numFmtId="183" fontId="49" fillId="0" borderId="0" applyFont="0" applyFill="0" applyBorder="0" applyAlignment="0" applyProtection="0"/>
    <xf numFmtId="185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88" fontId="22" fillId="0" borderId="0" applyFill="0" applyBorder="0" applyAlignment="0" applyProtection="0"/>
    <xf numFmtId="185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2" fillId="0" borderId="0" applyFont="0" applyFill="0" applyBorder="0" applyAlignment="0" applyProtection="0"/>
    <xf numFmtId="188" fontId="22" fillId="0" borderId="0" applyFill="0" applyBorder="0" applyAlignment="0" applyProtection="0"/>
    <xf numFmtId="43" fontId="22" fillId="0" borderId="0" applyFont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5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22" fillId="0" borderId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22" fillId="0" borderId="0" applyFill="0" applyBorder="0" applyAlignment="0" applyProtection="0"/>
    <xf numFmtId="185" fontId="1" fillId="0" borderId="0" applyFont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90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0" fontId="22" fillId="0" borderId="0" applyFill="0" applyBorder="0" applyAlignment="0" applyProtection="0"/>
    <xf numFmtId="185" fontId="1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83" fontId="1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43" fontId="22" fillId="0" borderId="0" applyFill="0" applyBorder="0" applyAlignment="0" applyProtection="0"/>
    <xf numFmtId="194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0" fontId="52" fillId="0" borderId="0" applyNumberFormat="0" applyBorder="0" applyProtection="0"/>
    <xf numFmtId="194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2" fillId="0" borderId="0" applyNumberFormat="0" applyBorder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83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190" fontId="22" fillId="0" borderId="0" applyFill="0" applyBorder="0" applyAlignment="0" applyProtection="0"/>
    <xf numFmtId="40" fontId="50" fillId="0" borderId="0" applyFont="0" applyFill="0" applyBorder="0" applyAlignment="0" applyProtection="0"/>
    <xf numFmtId="185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170" fontId="8" fillId="4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53" fillId="55" borderId="0" applyNumberFormat="0" applyBorder="0" applyAlignment="0" applyProtection="0"/>
    <xf numFmtId="170" fontId="53" fillId="55" borderId="0" applyNumberFormat="0" applyBorder="0" applyAlignment="0" applyProtection="0"/>
    <xf numFmtId="0" fontId="18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22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37" fontId="5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7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37" fontId="51" fillId="0" borderId="0"/>
    <xf numFmtId="0" fontId="22" fillId="0" borderId="0"/>
    <xf numFmtId="0" fontId="18" fillId="0" borderId="0"/>
    <xf numFmtId="37" fontId="51" fillId="0" borderId="0"/>
    <xf numFmtId="0" fontId="22" fillId="0" borderId="0"/>
    <xf numFmtId="37" fontId="5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8" fontId="54" fillId="0" borderId="0"/>
    <xf numFmtId="37" fontId="51" fillId="0" borderId="0"/>
    <xf numFmtId="0" fontId="1" fillId="0" borderId="0"/>
    <xf numFmtId="198" fontId="54" fillId="0" borderId="0"/>
    <xf numFmtId="37" fontId="51" fillId="0" borderId="0"/>
    <xf numFmtId="199" fontId="54" fillId="0" borderId="0"/>
    <xf numFmtId="198" fontId="54" fillId="0" borderId="0"/>
    <xf numFmtId="37" fontId="51" fillId="0" borderId="0"/>
    <xf numFmtId="199" fontId="54" fillId="0" borderId="0"/>
    <xf numFmtId="198" fontId="54" fillId="0" borderId="0"/>
    <xf numFmtId="37" fontId="51" fillId="0" borderId="0"/>
    <xf numFmtId="199" fontId="54" fillId="0" borderId="0"/>
    <xf numFmtId="37" fontId="51" fillId="0" borderId="0"/>
    <xf numFmtId="199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18" fillId="0" borderId="0"/>
    <xf numFmtId="0" fontId="22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1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22" fillId="0" borderId="0"/>
    <xf numFmtId="0" fontId="1" fillId="0" borderId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70" fontId="18" fillId="0" borderId="0"/>
    <xf numFmtId="0" fontId="23" fillId="0" borderId="0" applyNumberFormat="0" applyFill="0" applyBorder="0" applyAlignment="0" applyProtection="0"/>
    <xf numFmtId="198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8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9" fontId="54" fillId="0" borderId="0"/>
    <xf numFmtId="198" fontId="54" fillId="0" borderId="0"/>
    <xf numFmtId="37" fontId="5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37" fontId="5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7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7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7" fillId="0" borderId="0"/>
    <xf numFmtId="0" fontId="23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7" fillId="0" borderId="0"/>
    <xf numFmtId="0" fontId="23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7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170" fontId="1" fillId="0" borderId="0"/>
    <xf numFmtId="0" fontId="22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170" fontId="1" fillId="0" borderId="0"/>
    <xf numFmtId="0" fontId="22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170" fontId="1" fillId="0" borderId="0"/>
    <xf numFmtId="0" fontId="22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170" fontId="1" fillId="0" borderId="0"/>
    <xf numFmtId="0" fontId="22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7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0" fontId="43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22" fillId="0" borderId="0"/>
    <xf numFmtId="0" fontId="55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170" fontId="18" fillId="8" borderId="8" applyNumberFormat="0" applyFont="0" applyAlignment="0" applyProtection="0"/>
    <xf numFmtId="170" fontId="18" fillId="8" borderId="8" applyNumberFormat="0" applyFont="0" applyAlignment="0" applyProtection="0"/>
    <xf numFmtId="170" fontId="18" fillId="8" borderId="8" applyNumberFormat="0" applyFont="0" applyAlignment="0" applyProtection="0"/>
    <xf numFmtId="170" fontId="22" fillId="56" borderId="26" applyNumberFormat="0" applyFont="0" applyAlignment="0" applyProtection="0"/>
    <xf numFmtId="170" fontId="22" fillId="56" borderId="26" applyNumberFormat="0" applyFont="0" applyAlignment="0" applyProtection="0"/>
    <xf numFmtId="170" fontId="22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0" fontId="18" fillId="56" borderId="26" applyNumberFormat="0" applyFont="0" applyAlignment="0" applyProtection="0"/>
    <xf numFmtId="170" fontId="18" fillId="56" borderId="26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170" fontId="10" fillId="6" borderId="5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63" fillId="48" borderId="27" applyNumberFormat="0" applyAlignment="0" applyProtection="0"/>
    <xf numFmtId="170" fontId="63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170" fontId="3" fillId="0" borderId="1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7" fillId="0" borderId="28" applyNumberFormat="0" applyFill="0" applyAlignment="0" applyProtection="0"/>
    <xf numFmtId="17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170" fontId="4" fillId="0" borderId="2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9" fillId="0" borderId="29" applyNumberFormat="0" applyFill="0" applyAlignment="0" applyProtection="0"/>
    <xf numFmtId="170" fontId="69" fillId="0" borderId="29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170" fontId="5" fillId="0" borderId="3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41" fillId="0" borderId="30" applyNumberFormat="0" applyFill="0" applyAlignment="0" applyProtection="0"/>
    <xf numFmtId="170" fontId="41" fillId="0" borderId="30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170" fontId="16" fillId="0" borderId="9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  <xf numFmtId="0" fontId="70" fillId="0" borderId="31" applyNumberFormat="0" applyFill="0" applyAlignment="0" applyProtection="0"/>
    <xf numFmtId="170" fontId="70" fillId="0" borderId="31" applyNumberFormat="0" applyFill="0" applyAlignment="0" applyProtection="0"/>
  </cellStyleXfs>
  <cellXfs count="78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1" applyFont="1" applyFill="1"/>
    <xf numFmtId="0" fontId="21" fillId="0" borderId="0" xfId="1" applyFont="1" applyFill="1" applyAlignment="1">
      <alignment horizontal="center"/>
    </xf>
    <xf numFmtId="0" fontId="23" fillId="0" borderId="0" xfId="2" applyFont="1" applyFill="1"/>
    <xf numFmtId="0" fontId="23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3" fontId="23" fillId="0" borderId="0" xfId="2" applyNumberFormat="1" applyFont="1" applyFill="1"/>
    <xf numFmtId="3" fontId="25" fillId="0" borderId="0" xfId="2" applyNumberFormat="1" applyFont="1" applyFill="1"/>
    <xf numFmtId="0" fontId="26" fillId="0" borderId="0" xfId="2" applyFont="1" applyFill="1" applyAlignment="1" applyProtection="1">
      <alignment horizontal="left"/>
    </xf>
    <xf numFmtId="0" fontId="22" fillId="0" borderId="0" xfId="3" applyFont="1" applyFill="1"/>
    <xf numFmtId="164" fontId="23" fillId="0" borderId="0" xfId="4" applyNumberFormat="1" applyFont="1" applyFill="1" applyAlignment="1"/>
    <xf numFmtId="0" fontId="27" fillId="0" borderId="0" xfId="5" applyFont="1" applyFill="1"/>
    <xf numFmtId="0" fontId="25" fillId="0" borderId="0" xfId="2" applyFont="1" applyFill="1" applyAlignment="1" applyProtection="1">
      <alignment horizontal="left"/>
    </xf>
    <xf numFmtId="165" fontId="25" fillId="0" borderId="0" xfId="4" applyNumberFormat="1" applyFont="1" applyFill="1" applyBorder="1" applyAlignment="1" applyProtection="1">
      <alignment horizontal="left"/>
    </xf>
    <xf numFmtId="0" fontId="22" fillId="0" borderId="0" xfId="5" applyFont="1" applyFill="1"/>
    <xf numFmtId="0" fontId="22" fillId="0" borderId="10" xfId="3" applyFont="1" applyFill="1" applyBorder="1"/>
    <xf numFmtId="3" fontId="22" fillId="0" borderId="10" xfId="3" applyNumberFormat="1" applyFont="1" applyFill="1" applyBorder="1"/>
    <xf numFmtId="164" fontId="23" fillId="0" borderId="10" xfId="4" applyNumberFormat="1" applyFont="1" applyFill="1" applyBorder="1" applyAlignment="1"/>
    <xf numFmtId="0" fontId="22" fillId="0" borderId="10" xfId="5" applyFont="1" applyFill="1" applyBorder="1"/>
    <xf numFmtId="0" fontId="28" fillId="0" borderId="0" xfId="1" applyFont="1" applyFill="1"/>
    <xf numFmtId="166" fontId="24" fillId="0" borderId="0" xfId="4" applyNumberFormat="1" applyFont="1" applyFill="1" applyAlignment="1" applyProtection="1">
      <alignment horizontal="right"/>
    </xf>
    <xf numFmtId="3" fontId="24" fillId="0" borderId="0" xfId="4" applyNumberFormat="1" applyFont="1" applyFill="1" applyBorder="1" applyAlignment="1">
      <alignment horizontal="right"/>
    </xf>
    <xf numFmtId="3" fontId="24" fillId="0" borderId="0" xfId="4" applyNumberFormat="1" applyFont="1" applyFill="1" applyBorder="1"/>
    <xf numFmtId="0" fontId="29" fillId="0" borderId="0" xfId="4" applyFont="1" applyFill="1" applyBorder="1" applyAlignment="1">
      <alignment horizontal="left"/>
    </xf>
    <xf numFmtId="0" fontId="24" fillId="0" borderId="0" xfId="4" applyFont="1" applyFill="1" applyAlignment="1" applyProtection="1">
      <alignment horizontal="left"/>
    </xf>
    <xf numFmtId="0" fontId="14" fillId="0" borderId="0" xfId="0" applyFont="1" applyFill="1"/>
    <xf numFmtId="0" fontId="30" fillId="0" borderId="0" xfId="1" applyFont="1" applyFill="1"/>
    <xf numFmtId="164" fontId="23" fillId="0" borderId="0" xfId="4" applyNumberFormat="1" applyFont="1" applyFill="1"/>
    <xf numFmtId="3" fontId="23" fillId="0" borderId="0" xfId="4" applyNumberFormat="1" applyFont="1" applyFill="1" applyAlignment="1">
      <alignment horizontal="right"/>
    </xf>
    <xf numFmtId="0" fontId="31" fillId="0" borderId="0" xfId="4" applyFont="1" applyFill="1" applyAlignment="1">
      <alignment horizontal="left"/>
    </xf>
    <xf numFmtId="166" fontId="23" fillId="0" borderId="0" xfId="4" applyNumberFormat="1" applyFont="1" applyFill="1" applyAlignment="1" applyProtection="1">
      <alignment horizontal="right"/>
    </xf>
    <xf numFmtId="3" fontId="23" fillId="0" borderId="0" xfId="4" applyNumberFormat="1" applyFont="1" applyFill="1" applyBorder="1" applyAlignment="1">
      <alignment horizontal="right"/>
    </xf>
    <xf numFmtId="167" fontId="23" fillId="0" borderId="0" xfId="0" applyNumberFormat="1" applyFont="1" applyFill="1" applyAlignment="1">
      <alignment horizontal="right"/>
    </xf>
    <xf numFmtId="0" fontId="29" fillId="0" borderId="0" xfId="4" applyFont="1" applyFill="1" applyAlignment="1" applyProtection="1">
      <alignment horizontal="left"/>
      <protection locked="0"/>
    </xf>
    <xf numFmtId="0" fontId="23" fillId="0" borderId="0" xfId="4" applyFont="1" applyFill="1" applyAlignment="1">
      <alignment horizontal="left"/>
    </xf>
    <xf numFmtId="3" fontId="24" fillId="0" borderId="0" xfId="4" applyNumberFormat="1" applyFont="1" applyFill="1" applyAlignment="1">
      <alignment horizontal="right"/>
    </xf>
    <xf numFmtId="0" fontId="24" fillId="0" borderId="0" xfId="4" applyFont="1" applyFill="1" applyAlignment="1">
      <alignment horizontal="left"/>
    </xf>
    <xf numFmtId="0" fontId="32" fillId="0" borderId="0" xfId="0" applyFont="1" applyFill="1"/>
    <xf numFmtId="166" fontId="31" fillId="0" borderId="0" xfId="4" applyNumberFormat="1" applyFont="1" applyFill="1" applyAlignment="1" applyProtection="1">
      <alignment horizontal="right"/>
    </xf>
    <xf numFmtId="3" fontId="31" fillId="0" borderId="0" xfId="4" applyNumberFormat="1" applyFont="1" applyFill="1" applyBorder="1" applyAlignment="1">
      <alignment horizontal="right"/>
    </xf>
    <xf numFmtId="0" fontId="33" fillId="0" borderId="0" xfId="1" applyFont="1" applyFill="1"/>
    <xf numFmtId="0" fontId="33" fillId="0" borderId="0" xfId="1" applyFont="1" applyFill="1" applyAlignment="1">
      <alignment horizontal="left"/>
    </xf>
    <xf numFmtId="0" fontId="33" fillId="0" borderId="0" xfId="0" applyFont="1" applyFill="1"/>
    <xf numFmtId="164" fontId="24" fillId="0" borderId="0" xfId="4" applyNumberFormat="1" applyFont="1" applyFill="1"/>
    <xf numFmtId="166" fontId="24" fillId="33" borderId="0" xfId="4" applyNumberFormat="1" applyFont="1" applyFill="1" applyAlignment="1" applyProtection="1">
      <alignment horizontal="right"/>
    </xf>
    <xf numFmtId="3" fontId="24" fillId="33" borderId="0" xfId="4" applyNumberFormat="1" applyFont="1" applyFill="1" applyAlignment="1">
      <alignment horizontal="right"/>
    </xf>
    <xf numFmtId="0" fontId="24" fillId="33" borderId="0" xfId="4" applyFont="1" applyFill="1" applyAlignment="1">
      <alignment horizontal="left"/>
    </xf>
    <xf numFmtId="168" fontId="23" fillId="0" borderId="0" xfId="0" applyNumberFormat="1" applyFont="1" applyFill="1" applyAlignment="1">
      <alignment horizontal="right"/>
    </xf>
    <xf numFmtId="0" fontId="24" fillId="0" borderId="0" xfId="4" applyFont="1" applyFill="1" applyAlignment="1" applyProtection="1">
      <alignment horizontal="left" indent="2"/>
    </xf>
    <xf numFmtId="169" fontId="23" fillId="0" borderId="0" xfId="0" applyNumberFormat="1" applyFont="1" applyFill="1" applyBorder="1"/>
    <xf numFmtId="0" fontId="23" fillId="0" borderId="0" xfId="4" applyFont="1" applyFill="1" applyAlignment="1" applyProtection="1">
      <alignment horizontal="left"/>
    </xf>
    <xf numFmtId="0" fontId="23" fillId="0" borderId="0" xfId="4" applyFont="1" applyFill="1" applyAlignment="1">
      <alignment horizontal="left" indent="9"/>
    </xf>
    <xf numFmtId="0" fontId="23" fillId="0" borderId="0" xfId="4" applyFont="1" applyFill="1" applyAlignment="1">
      <alignment horizontal="left" indent="3"/>
    </xf>
    <xf numFmtId="0" fontId="24" fillId="33" borderId="0" xfId="4" applyFont="1" applyFill="1" applyAlignment="1">
      <alignment horizontal="left" indent="9"/>
    </xf>
    <xf numFmtId="169" fontId="24" fillId="0" borderId="0" xfId="4" applyNumberFormat="1" applyFont="1" applyFill="1"/>
    <xf numFmtId="0" fontId="23" fillId="0" borderId="0" xfId="4" applyFont="1" applyFill="1" applyBorder="1" applyAlignment="1">
      <alignment horizontal="left" vertical="center" indent="14"/>
    </xf>
    <xf numFmtId="0" fontId="22" fillId="0" borderId="0" xfId="5" applyFont="1" applyFill="1" applyAlignment="1">
      <alignment horizontal="left" indent="14"/>
    </xf>
    <xf numFmtId="0" fontId="23" fillId="0" borderId="18" xfId="4" quotePrefix="1" applyFont="1" applyFill="1" applyBorder="1" applyAlignment="1" applyProtection="1">
      <alignment horizontal="center"/>
    </xf>
    <xf numFmtId="0" fontId="23" fillId="0" borderId="0" xfId="0" applyFont="1" applyFill="1"/>
    <xf numFmtId="49" fontId="24" fillId="0" borderId="0" xfId="4" applyNumberFormat="1" applyFont="1" applyFill="1" applyAlignment="1">
      <alignment horizontal="center"/>
    </xf>
    <xf numFmtId="0" fontId="34" fillId="0" borderId="0" xfId="6" applyFill="1"/>
    <xf numFmtId="0" fontId="23" fillId="0" borderId="15" xfId="4" applyFont="1" applyFill="1" applyBorder="1" applyAlignment="1" applyProtection="1">
      <alignment horizontal="center" vertical="center"/>
    </xf>
    <xf numFmtId="0" fontId="23" fillId="0" borderId="11" xfId="4" applyFont="1" applyFill="1" applyBorder="1" applyAlignment="1" applyProtection="1">
      <alignment horizontal="center" vertical="center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1" xfId="4" applyFont="1" applyFill="1" applyBorder="1" applyAlignment="1" applyProtection="1">
      <alignment horizontal="center" vertical="center" wrapText="1"/>
    </xf>
    <xf numFmtId="0" fontId="23" fillId="0" borderId="11" xfId="4" applyFont="1" applyFill="1" applyBorder="1" applyAlignment="1">
      <alignment horizontal="center" vertical="center" wrapText="1"/>
    </xf>
    <xf numFmtId="0" fontId="23" fillId="0" borderId="22" xfId="4" applyFont="1" applyFill="1" applyBorder="1" applyAlignment="1" applyProtection="1">
      <alignment horizontal="center" vertical="center"/>
    </xf>
    <xf numFmtId="0" fontId="23" fillId="0" borderId="21" xfId="4" applyFont="1" applyFill="1" applyBorder="1" applyAlignment="1" applyProtection="1">
      <alignment horizontal="center" vertical="center"/>
    </xf>
    <xf numFmtId="0" fontId="23" fillId="0" borderId="20" xfId="4" applyFont="1" applyFill="1" applyBorder="1" applyAlignment="1" applyProtection="1">
      <alignment horizontal="center" vertical="center"/>
    </xf>
    <xf numFmtId="0" fontId="23" fillId="0" borderId="17" xfId="4" applyFont="1" applyFill="1" applyBorder="1" applyAlignment="1" applyProtection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</xf>
    <xf numFmtId="0" fontId="23" fillId="0" borderId="16" xfId="4" applyFont="1" applyFill="1" applyBorder="1" applyAlignment="1" applyProtection="1">
      <alignment horizontal="center" vertical="center"/>
    </xf>
    <xf numFmtId="0" fontId="23" fillId="0" borderId="14" xfId="4" applyFont="1" applyFill="1" applyBorder="1" applyAlignment="1" applyProtection="1">
      <alignment horizontal="center" vertical="center"/>
    </xf>
    <xf numFmtId="0" fontId="23" fillId="0" borderId="13" xfId="4" applyFont="1" applyFill="1" applyBorder="1" applyAlignment="1" applyProtection="1">
      <alignment horizontal="center" vertical="center"/>
    </xf>
    <xf numFmtId="0" fontId="23" fillId="0" borderId="12" xfId="4" applyFont="1" applyFill="1" applyBorder="1" applyAlignment="1" applyProtection="1">
      <alignment horizontal="center" vertical="center"/>
    </xf>
    <xf numFmtId="0" fontId="23" fillId="0" borderId="19" xfId="4" applyFont="1" applyFill="1" applyBorder="1" applyAlignment="1" applyProtection="1">
      <alignment horizontal="center"/>
    </xf>
  </cellXfs>
  <cellStyles count="42808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2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4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6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7449"/>
    <cellStyle name="Normal 2 10" xfId="7450"/>
    <cellStyle name="Normal 2 10 2" xfId="7451"/>
    <cellStyle name="Normal 2 10 3" xfId="7452"/>
    <cellStyle name="Normal 2 11" xfId="7453"/>
    <cellStyle name="Normal 2 11 2" xfId="7454"/>
    <cellStyle name="Normal 2 11 3" xfId="7455"/>
    <cellStyle name="Normal 2 12" xfId="7456"/>
    <cellStyle name="Normal 2 12 2" xfId="7457"/>
    <cellStyle name="Normal 2 13" xfId="7458"/>
    <cellStyle name="Normal 2 13 2" xfId="7459"/>
    <cellStyle name="Normal 2 14" xfId="7460"/>
    <cellStyle name="Normal 2 14 2" xfId="7461"/>
    <cellStyle name="Normal 2 15" xfId="7462"/>
    <cellStyle name="Normal 2 16" xfId="7463"/>
    <cellStyle name="Normal 2 17" xfId="7464"/>
    <cellStyle name="Normal 2 18" xfId="7465"/>
    <cellStyle name="Normal 2 19" xfId="7466"/>
    <cellStyle name="Normal 2 2" xfId="7467"/>
    <cellStyle name="Normal 2 2 10" xfId="7468"/>
    <cellStyle name="Normal 2 2 10 10" xfId="7469"/>
    <cellStyle name="Normal 2 2 10 2" xfId="7470"/>
    <cellStyle name="Normal 2 2 10 3" xfId="7471"/>
    <cellStyle name="Normal 2 2 10 4" xfId="7472"/>
    <cellStyle name="Normal 2 2 10 5" xfId="7473"/>
    <cellStyle name="Normal 2 2 10 6" xfId="7474"/>
    <cellStyle name="Normal 2 2 10 7" xfId="7475"/>
    <cellStyle name="Normal 2 2 10 8" xfId="7476"/>
    <cellStyle name="Normal 2 2 10 9" xfId="7477"/>
    <cellStyle name="Normal 2 2 10_Tabla M" xfId="1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5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1.5703125" style="1" customWidth="1"/>
    <col min="3" max="3" width="2.28515625" style="1" customWidth="1"/>
    <col min="4" max="4" width="84.7109375" style="1" customWidth="1"/>
    <col min="5" max="5" width="15.7109375" style="1" customWidth="1"/>
    <col min="6" max="6" width="15.140625" style="1" customWidth="1"/>
    <col min="7" max="7" width="12.42578125" style="1" customWidth="1"/>
    <col min="8" max="8" width="16.42578125" style="1" customWidth="1"/>
    <col min="9" max="9" width="15.7109375" style="1" customWidth="1"/>
    <col min="10" max="10" width="14.42578125" style="1" customWidth="1"/>
    <col min="11" max="11" width="13.140625" style="1" customWidth="1"/>
    <col min="12" max="12" width="16.5703125" style="1" customWidth="1"/>
    <col min="13" max="13" width="15.7109375" style="1" customWidth="1"/>
    <col min="14" max="14" width="12.140625" style="1" customWidth="1"/>
    <col min="15" max="15" width="13.140625" style="1" customWidth="1"/>
    <col min="16" max="16" width="16.5703125" style="1" customWidth="1"/>
    <col min="17" max="16384" width="11.42578125" style="1"/>
  </cols>
  <sheetData>
    <row r="1" spans="1:16">
      <c r="A1" s="62"/>
    </row>
    <row r="2" spans="1:16">
      <c r="B2" s="1" t="s">
        <v>78</v>
      </c>
    </row>
    <row r="3" spans="1:16" ht="5.0999999999999996" customHeight="1">
      <c r="B3" s="16"/>
      <c r="C3" s="16"/>
      <c r="D3" s="16"/>
      <c r="E3" s="11"/>
      <c r="F3" s="11"/>
      <c r="G3" s="61"/>
      <c r="H3" s="61"/>
      <c r="I3" s="11"/>
      <c r="J3" s="11"/>
      <c r="K3" s="11"/>
      <c r="L3" s="11"/>
      <c r="M3" s="11"/>
      <c r="N3" s="11"/>
      <c r="O3" s="11"/>
      <c r="P3" s="11"/>
    </row>
    <row r="4" spans="1:16">
      <c r="A4" s="60"/>
      <c r="B4" s="68" t="s">
        <v>77</v>
      </c>
      <c r="C4" s="69"/>
      <c r="D4" s="70"/>
      <c r="E4" s="77" t="s">
        <v>76</v>
      </c>
      <c r="F4" s="77"/>
      <c r="G4" s="77"/>
      <c r="H4" s="77"/>
      <c r="I4" s="77" t="s">
        <v>75</v>
      </c>
      <c r="J4" s="77"/>
      <c r="K4" s="77"/>
      <c r="L4" s="77"/>
      <c r="M4" s="77" t="s">
        <v>74</v>
      </c>
      <c r="N4" s="77"/>
      <c r="O4" s="77"/>
      <c r="P4" s="77"/>
    </row>
    <row r="5" spans="1:16">
      <c r="B5" s="71"/>
      <c r="C5" s="72"/>
      <c r="D5" s="73"/>
      <c r="E5" s="59" t="s">
        <v>73</v>
      </c>
      <c r="F5" s="59" t="s">
        <v>72</v>
      </c>
      <c r="G5" s="59" t="s">
        <v>71</v>
      </c>
      <c r="H5" s="59" t="s">
        <v>70</v>
      </c>
      <c r="I5" s="59" t="s">
        <v>69</v>
      </c>
      <c r="J5" s="59" t="s">
        <v>68</v>
      </c>
      <c r="K5" s="59" t="s">
        <v>67</v>
      </c>
      <c r="L5" s="59" t="s">
        <v>66</v>
      </c>
      <c r="M5" s="59" t="s">
        <v>65</v>
      </c>
      <c r="N5" s="59" t="s">
        <v>64</v>
      </c>
      <c r="O5" s="59" t="s">
        <v>63</v>
      </c>
      <c r="P5" s="59" t="s">
        <v>62</v>
      </c>
    </row>
    <row r="6" spans="1:16" ht="15" customHeight="1">
      <c r="B6" s="71"/>
      <c r="C6" s="72"/>
      <c r="D6" s="73"/>
      <c r="E6" s="65" t="s">
        <v>57</v>
      </c>
      <c r="F6" s="63" t="s">
        <v>56</v>
      </c>
      <c r="G6" s="65" t="s">
        <v>61</v>
      </c>
      <c r="H6" s="65" t="s">
        <v>60</v>
      </c>
      <c r="I6" s="65" t="s">
        <v>57</v>
      </c>
      <c r="J6" s="63" t="s">
        <v>56</v>
      </c>
      <c r="K6" s="65" t="s">
        <v>59</v>
      </c>
      <c r="L6" s="65" t="s">
        <v>58</v>
      </c>
      <c r="M6" s="65" t="s">
        <v>57</v>
      </c>
      <c r="N6" s="63" t="s">
        <v>56</v>
      </c>
      <c r="O6" s="65" t="s">
        <v>55</v>
      </c>
      <c r="P6" s="65" t="s">
        <v>54</v>
      </c>
    </row>
    <row r="7" spans="1:16">
      <c r="B7" s="71"/>
      <c r="C7" s="72"/>
      <c r="D7" s="73"/>
      <c r="E7" s="65"/>
      <c r="F7" s="63"/>
      <c r="G7" s="65"/>
      <c r="H7" s="65"/>
      <c r="I7" s="65"/>
      <c r="J7" s="63"/>
      <c r="K7" s="65"/>
      <c r="L7" s="65"/>
      <c r="M7" s="65"/>
      <c r="N7" s="63"/>
      <c r="O7" s="65"/>
      <c r="P7" s="65"/>
    </row>
    <row r="8" spans="1:16">
      <c r="B8" s="74"/>
      <c r="C8" s="75"/>
      <c r="D8" s="76"/>
      <c r="E8" s="66"/>
      <c r="F8" s="64"/>
      <c r="G8" s="66"/>
      <c r="H8" s="66"/>
      <c r="I8" s="66"/>
      <c r="J8" s="64"/>
      <c r="K8" s="66"/>
      <c r="L8" s="66"/>
      <c r="M8" s="66"/>
      <c r="N8" s="64"/>
      <c r="O8" s="67"/>
      <c r="P8" s="67"/>
    </row>
    <row r="9" spans="1:16" ht="5.0999999999999996" customHeight="1">
      <c r="B9" s="58"/>
      <c r="C9" s="58"/>
      <c r="D9" s="57"/>
      <c r="E9" s="56"/>
      <c r="F9" s="56"/>
      <c r="G9" s="45"/>
      <c r="H9" s="45"/>
      <c r="I9" s="56"/>
      <c r="J9" s="56"/>
      <c r="K9" s="45"/>
      <c r="L9" s="45"/>
      <c r="M9" s="56"/>
      <c r="N9" s="56"/>
      <c r="O9" s="45"/>
      <c r="P9" s="45"/>
    </row>
    <row r="10" spans="1:16" ht="15" customHeight="1">
      <c r="B10" s="48" t="s">
        <v>53</v>
      </c>
      <c r="C10" s="55"/>
      <c r="D10" s="55"/>
      <c r="E10" s="47">
        <f>E12+E21+E23+E32</f>
        <v>39947773.484425992</v>
      </c>
      <c r="F10" s="47">
        <f>F12+F21+F23+F32</f>
        <v>33632718.245517999</v>
      </c>
      <c r="G10" s="46">
        <f>F10/E10*100</f>
        <v>84.191721620305131</v>
      </c>
      <c r="H10" s="46">
        <f>H12+H21+H23+H32</f>
        <v>100</v>
      </c>
      <c r="I10" s="47">
        <f>I12+I21+I23+I32</f>
        <v>40919577.096859001</v>
      </c>
      <c r="J10" s="47">
        <f>J12+J21+J23+J32</f>
        <v>32493867.294725999</v>
      </c>
      <c r="K10" s="46">
        <f>IFERROR(J10/I10*100,0)</f>
        <v>79.409098529564815</v>
      </c>
      <c r="L10" s="46">
        <f>L12+L21+L23+L32</f>
        <v>100.00000000000001</v>
      </c>
      <c r="M10" s="47">
        <f>M12+M21+M23+M32</f>
        <v>39899169.871580005</v>
      </c>
      <c r="N10" s="47">
        <f>N12+N21+N23+N32</f>
        <v>37101938.433172993</v>
      </c>
      <c r="O10" s="46">
        <f>IFERROR(N10/M10*100,0)</f>
        <v>92.989249030969262</v>
      </c>
      <c r="P10" s="46">
        <f>P12+P21+P23+P32</f>
        <v>100.00000000000001</v>
      </c>
    </row>
    <row r="11" spans="1:16" ht="5.0999999999999996" customHeight="1">
      <c r="B11" s="54"/>
      <c r="C11" s="53"/>
      <c r="D11" s="53"/>
      <c r="E11" s="37"/>
      <c r="F11" s="37"/>
      <c r="G11" s="45"/>
      <c r="H11" s="45"/>
      <c r="I11" s="37"/>
      <c r="J11" s="37"/>
      <c r="K11" s="45"/>
      <c r="L11" s="45"/>
      <c r="M11" s="37"/>
      <c r="N11" s="37"/>
      <c r="O11" s="45"/>
      <c r="P11" s="45"/>
    </row>
    <row r="12" spans="1:16" s="3" customFormat="1">
      <c r="A12" s="2"/>
      <c r="B12" s="26" t="s">
        <v>52</v>
      </c>
      <c r="C12" s="26"/>
      <c r="D12" s="26"/>
      <c r="E12" s="37">
        <f>SUM(E13+E14+E17+E18+E19)</f>
        <v>25270103.617968995</v>
      </c>
      <c r="F12" s="37">
        <f>SUM(F13+F14+F17+F18+F19)</f>
        <v>23577256.023389999</v>
      </c>
      <c r="G12" s="22">
        <f t="shared" ref="G12:G19" si="0">F12/E12*100</f>
        <v>93.300986730520364</v>
      </c>
      <c r="H12" s="22">
        <f>F12/F10*100</f>
        <v>70.10214235815441</v>
      </c>
      <c r="I12" s="37">
        <f>SUM(I13+I14+I17+I18+I19)</f>
        <v>25785713.427571002</v>
      </c>
      <c r="J12" s="37">
        <f>SUM(J13+J14+J17+J18+J19)</f>
        <v>22739041.564245999</v>
      </c>
      <c r="K12" s="22">
        <f t="shared" ref="K12:K19" si="1">J12/I12*100</f>
        <v>88.184651660374882</v>
      </c>
      <c r="L12" s="22">
        <f t="shared" ref="L12:L19" si="2">J12/$J$10*100</f>
        <v>69.979486768990157</v>
      </c>
      <c r="M12" s="37">
        <f>SUM(M13+M14+M17+M18+M19)</f>
        <v>23684202.907204002</v>
      </c>
      <c r="N12" s="37">
        <f>SUM(N13+N14+N17+N18+N19)</f>
        <v>26409259.915401995</v>
      </c>
      <c r="O12" s="22">
        <f t="shared" ref="O12:O19" si="3">N12/M12*100</f>
        <v>111.50579995820384</v>
      </c>
      <c r="P12" s="22">
        <f t="shared" ref="P12:P19" si="4">N12/$N$10*100</f>
        <v>71.180269901449051</v>
      </c>
    </row>
    <row r="13" spans="1:16" ht="15" customHeight="1">
      <c r="B13" s="52" t="s">
        <v>51</v>
      </c>
      <c r="C13" s="36"/>
      <c r="D13" s="36"/>
      <c r="E13" s="30">
        <v>5754187.4349550009</v>
      </c>
      <c r="F13" s="30">
        <v>6012718.0190130007</v>
      </c>
      <c r="G13" s="32">
        <f t="shared" si="0"/>
        <v>104.49291210931891</v>
      </c>
      <c r="H13" s="32">
        <f>F13/F10*100</f>
        <v>17.877585674521786</v>
      </c>
      <c r="I13" s="30">
        <v>6346279.9720780002</v>
      </c>
      <c r="J13" s="30">
        <v>5970239.2170519996</v>
      </c>
      <c r="K13" s="32">
        <f t="shared" si="1"/>
        <v>94.074627077902591</v>
      </c>
      <c r="L13" s="32">
        <f t="shared" si="2"/>
        <v>18.373433863383244</v>
      </c>
      <c r="M13" s="30">
        <v>5488536.951919999</v>
      </c>
      <c r="N13" s="30">
        <v>6933990.4693459999</v>
      </c>
      <c r="O13" s="32">
        <f t="shared" si="3"/>
        <v>126.33586199907705</v>
      </c>
      <c r="P13" s="32">
        <f t="shared" si="4"/>
        <v>18.689024784608804</v>
      </c>
    </row>
    <row r="14" spans="1:16">
      <c r="B14" s="52" t="s">
        <v>50</v>
      </c>
      <c r="C14" s="36"/>
      <c r="D14" s="36"/>
      <c r="E14" s="30">
        <f>E15+E16</f>
        <v>16106656.340086998</v>
      </c>
      <c r="F14" s="30">
        <f>F15+F16</f>
        <v>14716298.295012001</v>
      </c>
      <c r="G14" s="32">
        <f t="shared" si="0"/>
        <v>91.367804616190824</v>
      </c>
      <c r="H14" s="32">
        <f>F14/F10*100</f>
        <v>43.755899203815147</v>
      </c>
      <c r="I14" s="30">
        <f>I15+I16</f>
        <v>15921268.139434002</v>
      </c>
      <c r="J14" s="30">
        <f>J15+J16</f>
        <v>14460500.389525998</v>
      </c>
      <c r="K14" s="32">
        <f t="shared" si="1"/>
        <v>90.825054027637691</v>
      </c>
      <c r="L14" s="32">
        <f t="shared" si="2"/>
        <v>44.502244864750359</v>
      </c>
      <c r="M14" s="30">
        <f>M15+M16</f>
        <v>15211849.484780999</v>
      </c>
      <c r="N14" s="30">
        <f>N15+N16</f>
        <v>16616050.518263999</v>
      </c>
      <c r="O14" s="32">
        <f t="shared" si="3"/>
        <v>109.23096849523697</v>
      </c>
      <c r="P14" s="32">
        <f t="shared" si="4"/>
        <v>44.784858204086504</v>
      </c>
    </row>
    <row r="15" spans="1:16">
      <c r="B15" s="36"/>
      <c r="C15" s="36" t="s">
        <v>49</v>
      </c>
      <c r="D15" s="36"/>
      <c r="E15" s="30">
        <v>12907410.619036999</v>
      </c>
      <c r="F15" s="30">
        <v>11690409.942322001</v>
      </c>
      <c r="G15" s="32">
        <f t="shared" si="0"/>
        <v>90.571302698621395</v>
      </c>
      <c r="H15" s="32">
        <f>F15/F10*100</f>
        <v>34.759039864046379</v>
      </c>
      <c r="I15" s="30">
        <v>12708678.640825002</v>
      </c>
      <c r="J15" s="30">
        <v>11685549.357393999</v>
      </c>
      <c r="K15" s="32">
        <f t="shared" si="1"/>
        <v>91.949365371909465</v>
      </c>
      <c r="L15" s="32">
        <f t="shared" si="2"/>
        <v>35.962322525058909</v>
      </c>
      <c r="M15" s="30">
        <v>12415960.179175999</v>
      </c>
      <c r="N15" s="30">
        <v>13631434.037337</v>
      </c>
      <c r="O15" s="32">
        <f t="shared" si="3"/>
        <v>109.78960821894054</v>
      </c>
      <c r="P15" s="32">
        <f t="shared" si="4"/>
        <v>36.740490154953946</v>
      </c>
    </row>
    <row r="16" spans="1:16">
      <c r="B16" s="36"/>
      <c r="C16" s="36" t="s">
        <v>48</v>
      </c>
      <c r="D16" s="36"/>
      <c r="E16" s="30">
        <v>3199245.7210499998</v>
      </c>
      <c r="F16" s="30">
        <v>3025888.3526900001</v>
      </c>
      <c r="G16" s="32">
        <f t="shared" si="0"/>
        <v>94.581304986379621</v>
      </c>
      <c r="H16" s="32">
        <f>F16/F10*100</f>
        <v>8.9968593397687666</v>
      </c>
      <c r="I16" s="51">
        <v>3212589.4986090004</v>
      </c>
      <c r="J16" s="51">
        <v>2774951.0321319997</v>
      </c>
      <c r="K16" s="32">
        <f t="shared" si="1"/>
        <v>86.377392235562894</v>
      </c>
      <c r="L16" s="32">
        <f t="shared" si="2"/>
        <v>8.5399223396914508</v>
      </c>
      <c r="M16" s="30">
        <v>2795889.3056050004</v>
      </c>
      <c r="N16" s="30">
        <v>2984616.4809269998</v>
      </c>
      <c r="O16" s="32">
        <f t="shared" si="3"/>
        <v>106.75016621522364</v>
      </c>
      <c r="P16" s="32">
        <f t="shared" si="4"/>
        <v>8.0443680491325544</v>
      </c>
    </row>
    <row r="17" spans="1:16">
      <c r="B17" s="36" t="s">
        <v>47</v>
      </c>
      <c r="C17" s="36"/>
      <c r="D17" s="36"/>
      <c r="E17" s="30">
        <v>9771.0308170000008</v>
      </c>
      <c r="F17" s="34">
        <v>0</v>
      </c>
      <c r="G17" s="34">
        <f t="shared" si="0"/>
        <v>0</v>
      </c>
      <c r="H17" s="34">
        <f>F17/F10*100</f>
        <v>0</v>
      </c>
      <c r="I17" s="51">
        <v>8417.9565170000005</v>
      </c>
      <c r="J17" s="34">
        <v>0</v>
      </c>
      <c r="K17" s="34">
        <f t="shared" si="1"/>
        <v>0</v>
      </c>
      <c r="L17" s="34">
        <f t="shared" si="2"/>
        <v>0</v>
      </c>
      <c r="M17" s="30">
        <v>261425.88692999998</v>
      </c>
      <c r="N17" s="34">
        <v>0</v>
      </c>
      <c r="O17" s="34">
        <f t="shared" si="3"/>
        <v>0</v>
      </c>
      <c r="P17" s="34">
        <f t="shared" si="4"/>
        <v>0</v>
      </c>
    </row>
    <row r="18" spans="1:16">
      <c r="B18" s="36" t="s">
        <v>46</v>
      </c>
      <c r="C18" s="36"/>
      <c r="D18" s="36"/>
      <c r="E18" s="30">
        <v>2596770.745267</v>
      </c>
      <c r="F18" s="30">
        <v>2421062.4808689998</v>
      </c>
      <c r="G18" s="32">
        <f t="shared" si="0"/>
        <v>93.233585801971358</v>
      </c>
      <c r="H18" s="32">
        <f>F18/F10*100</f>
        <v>7.1985334732545381</v>
      </c>
      <c r="I18" s="30">
        <v>2763881.8314550002</v>
      </c>
      <c r="J18" s="30">
        <v>1999615.8932299998</v>
      </c>
      <c r="K18" s="32">
        <f t="shared" si="1"/>
        <v>72.348096451624883</v>
      </c>
      <c r="L18" s="32">
        <f t="shared" si="2"/>
        <v>6.1538255052655817</v>
      </c>
      <c r="M18" s="30">
        <v>2386463.2277949997</v>
      </c>
      <c r="N18" s="30">
        <v>2422571.8216219996</v>
      </c>
      <c r="O18" s="32">
        <f t="shared" si="3"/>
        <v>101.51305888171439</v>
      </c>
      <c r="P18" s="32">
        <f t="shared" si="4"/>
        <v>6.5295020258455505</v>
      </c>
    </row>
    <row r="19" spans="1:16">
      <c r="B19" s="36" t="s">
        <v>45</v>
      </c>
      <c r="C19" s="36"/>
      <c r="D19" s="36"/>
      <c r="E19" s="30">
        <v>802718.06684299989</v>
      </c>
      <c r="F19" s="30">
        <v>427177.22849600005</v>
      </c>
      <c r="G19" s="32">
        <f t="shared" si="0"/>
        <v>53.216346578075679</v>
      </c>
      <c r="H19" s="32">
        <f>F19/F10*100</f>
        <v>1.2701240065629458</v>
      </c>
      <c r="I19" s="30">
        <v>745865.52808700001</v>
      </c>
      <c r="J19" s="30">
        <v>308686.06443800003</v>
      </c>
      <c r="K19" s="32">
        <f t="shared" si="1"/>
        <v>41.386289192063849</v>
      </c>
      <c r="L19" s="32">
        <f t="shared" si="2"/>
        <v>0.94998253559096091</v>
      </c>
      <c r="M19" s="30">
        <v>335927.35577799997</v>
      </c>
      <c r="N19" s="30">
        <v>436647.10617000004</v>
      </c>
      <c r="O19" s="32">
        <f t="shared" si="3"/>
        <v>129.98259851709173</v>
      </c>
      <c r="P19" s="32">
        <f t="shared" si="4"/>
        <v>1.1768848869082056</v>
      </c>
    </row>
    <row r="20" spans="1:16" ht="5.0999999999999996" customHeight="1">
      <c r="B20" s="36"/>
      <c r="C20" s="36"/>
      <c r="D20" s="36"/>
      <c r="E20" s="30"/>
      <c r="F20" s="30"/>
      <c r="G20" s="32"/>
      <c r="H20" s="29"/>
      <c r="I20" s="30"/>
      <c r="J20" s="30"/>
      <c r="K20" s="29"/>
      <c r="L20" s="29"/>
      <c r="M20" s="30"/>
      <c r="N20" s="30"/>
      <c r="O20" s="29"/>
      <c r="P20" s="29"/>
    </row>
    <row r="21" spans="1:16" s="3" customFormat="1">
      <c r="A21" s="50"/>
      <c r="B21" s="26" t="s">
        <v>44</v>
      </c>
      <c r="C21" s="26"/>
      <c r="D21" s="26"/>
      <c r="E21" s="37">
        <v>2860940.5659309998</v>
      </c>
      <c r="F21" s="37">
        <v>2126025.9265049999</v>
      </c>
      <c r="G21" s="22">
        <f>F21/E21*100</f>
        <v>74.31213188496119</v>
      </c>
      <c r="H21" s="22">
        <f>F21/F10*100</f>
        <v>6.3213026999038968</v>
      </c>
      <c r="I21" s="37">
        <v>3162479.7641649996</v>
      </c>
      <c r="J21" s="37">
        <v>2443231.7318589995</v>
      </c>
      <c r="K21" s="22">
        <f>J21/I21*100</f>
        <v>77.25683368930882</v>
      </c>
      <c r="L21" s="22">
        <f>J21/$J$10*100</f>
        <v>7.5190549333460064</v>
      </c>
      <c r="M21" s="37">
        <v>2974224.7778689996</v>
      </c>
      <c r="N21" s="37">
        <v>2777586.9548060005</v>
      </c>
      <c r="O21" s="22">
        <f>N21/M21*100</f>
        <v>93.388602484715761</v>
      </c>
      <c r="P21" s="22">
        <f>N21/$N$10*100</f>
        <v>7.4863661363918084</v>
      </c>
    </row>
    <row r="22" spans="1:16" s="3" customFormat="1" ht="4.5" customHeight="1">
      <c r="A22" s="50"/>
      <c r="B22" s="26"/>
      <c r="C22" s="26"/>
      <c r="D22" s="26"/>
      <c r="E22" s="37"/>
      <c r="F22" s="37"/>
      <c r="G22" s="22"/>
      <c r="H22" s="22"/>
      <c r="I22" s="37"/>
      <c r="J22" s="37"/>
      <c r="K22" s="22"/>
      <c r="L22" s="22"/>
      <c r="M22" s="37"/>
      <c r="N22" s="37"/>
      <c r="O22" s="22"/>
      <c r="P22" s="22"/>
    </row>
    <row r="23" spans="1:16">
      <c r="B23" s="26" t="s">
        <v>24</v>
      </c>
      <c r="C23" s="36"/>
      <c r="D23" s="36"/>
      <c r="E23" s="37">
        <f>E24+E27+E29</f>
        <v>2575140.720427</v>
      </c>
      <c r="F23" s="37">
        <f>F24+F27+F29</f>
        <v>1524761.7379260003</v>
      </c>
      <c r="G23" s="22">
        <f t="shared" ref="G23:G30" si="5">F23/E23*100</f>
        <v>59.210812280315693</v>
      </c>
      <c r="H23" s="22">
        <f t="shared" ref="H23:H30" si="6">F23/$F$10*100</f>
        <v>4.5335667691064332</v>
      </c>
      <c r="I23" s="37">
        <f>I24+I27+I29</f>
        <v>3044376.428053</v>
      </c>
      <c r="J23" s="37">
        <f>J24+J27+J29</f>
        <v>1442534.5514580002</v>
      </c>
      <c r="K23" s="22">
        <f t="shared" ref="K23:K30" si="7">J23/I23*100</f>
        <v>47.383580366917982</v>
      </c>
      <c r="L23" s="22">
        <f t="shared" ref="L23:L30" si="8">J23/$J$10*100</f>
        <v>4.4394055603597993</v>
      </c>
      <c r="M23" s="37">
        <f>M24+M27+M29</f>
        <v>2855310.546323</v>
      </c>
      <c r="N23" s="37">
        <f>N24+N27+N29</f>
        <v>1832145.8245430002</v>
      </c>
      <c r="O23" s="22">
        <f t="shared" ref="O23:O30" si="9">N23/M23*100</f>
        <v>64.166254241675858</v>
      </c>
      <c r="P23" s="22">
        <f t="shared" ref="P23:P30" si="10">N23/$N$10*100</f>
        <v>4.938140436632473</v>
      </c>
    </row>
    <row r="24" spans="1:16">
      <c r="B24" s="36" t="s">
        <v>43</v>
      </c>
      <c r="C24" s="36"/>
      <c r="D24" s="36"/>
      <c r="E24" s="30">
        <f>SUM(E25:E26)</f>
        <v>1219872.871151</v>
      </c>
      <c r="F24" s="30">
        <f>SUM(F25:F26)</f>
        <v>165720.98635399999</v>
      </c>
      <c r="G24" s="32">
        <f t="shared" si="5"/>
        <v>13.585103027796286</v>
      </c>
      <c r="H24" s="32">
        <f t="shared" si="6"/>
        <v>0.49273741463369375</v>
      </c>
      <c r="I24" s="30">
        <f>SUM(I25:I26)</f>
        <v>1651985.116862</v>
      </c>
      <c r="J24" s="30">
        <f>SUM(J25:J26)</f>
        <v>278739.83803899999</v>
      </c>
      <c r="K24" s="32">
        <f t="shared" si="7"/>
        <v>16.873023563824564</v>
      </c>
      <c r="L24" s="32">
        <f t="shared" si="8"/>
        <v>0.85782291012261747</v>
      </c>
      <c r="M24" s="30">
        <f>SUM(M25:M26)</f>
        <v>1201975.3214699998</v>
      </c>
      <c r="N24" s="30">
        <f>SUM(N25:N26)</f>
        <v>317431.33165599999</v>
      </c>
      <c r="O24" s="32">
        <f t="shared" si="9"/>
        <v>26.409138855512083</v>
      </c>
      <c r="P24" s="32">
        <f t="shared" si="10"/>
        <v>0.85556535604668937</v>
      </c>
    </row>
    <row r="25" spans="1:16">
      <c r="B25" s="36"/>
      <c r="C25" s="36" t="s">
        <v>19</v>
      </c>
      <c r="D25" s="36"/>
      <c r="E25" s="30">
        <v>76050.600000000006</v>
      </c>
      <c r="F25" s="30">
        <v>98584.477377999996</v>
      </c>
      <c r="G25" s="32">
        <f t="shared" si="5"/>
        <v>129.63011123909607</v>
      </c>
      <c r="H25" s="32">
        <f t="shared" si="6"/>
        <v>0.29312075419636258</v>
      </c>
      <c r="I25" s="30">
        <v>134997.67006</v>
      </c>
      <c r="J25" s="30">
        <v>132862.21259700001</v>
      </c>
      <c r="K25" s="32">
        <f t="shared" si="7"/>
        <v>98.418152356221484</v>
      </c>
      <c r="L25" s="32">
        <f t="shared" si="8"/>
        <v>0.40888396383204456</v>
      </c>
      <c r="M25" s="30">
        <v>112658.124925</v>
      </c>
      <c r="N25" s="30">
        <v>106095.573762</v>
      </c>
      <c r="O25" s="32">
        <f t="shared" si="9"/>
        <v>94.174808814394083</v>
      </c>
      <c r="P25" s="32">
        <f t="shared" si="10"/>
        <v>0.2859569560040548</v>
      </c>
    </row>
    <row r="26" spans="1:16">
      <c r="B26" s="36"/>
      <c r="C26" s="36" t="s">
        <v>13</v>
      </c>
      <c r="D26" s="36"/>
      <c r="E26" s="30">
        <v>1143822.2711509999</v>
      </c>
      <c r="F26" s="30">
        <v>67136.508976000012</v>
      </c>
      <c r="G26" s="32">
        <f t="shared" si="5"/>
        <v>5.8694878277236384</v>
      </c>
      <c r="H26" s="32">
        <f t="shared" si="6"/>
        <v>0.19961666043733123</v>
      </c>
      <c r="I26" s="30">
        <v>1516987.446802</v>
      </c>
      <c r="J26" s="30">
        <v>145877.62544199999</v>
      </c>
      <c r="K26" s="32">
        <f t="shared" si="7"/>
        <v>9.6162711003000272</v>
      </c>
      <c r="L26" s="32">
        <f t="shared" si="8"/>
        <v>0.4489389462905729</v>
      </c>
      <c r="M26" s="30">
        <v>1089317.196545</v>
      </c>
      <c r="N26" s="30">
        <v>211335.75789399998</v>
      </c>
      <c r="O26" s="32">
        <f t="shared" si="9"/>
        <v>19.400754763102618</v>
      </c>
      <c r="P26" s="32">
        <f t="shared" si="10"/>
        <v>0.56960840004263458</v>
      </c>
    </row>
    <row r="27" spans="1:16">
      <c r="B27" s="36" t="s">
        <v>23</v>
      </c>
      <c r="C27" s="36"/>
      <c r="D27" s="36"/>
      <c r="E27" s="30">
        <f>E28</f>
        <v>190</v>
      </c>
      <c r="F27" s="30">
        <f>F28</f>
        <v>91554.441550000003</v>
      </c>
      <c r="G27" s="49">
        <f t="shared" si="5"/>
        <v>48186.548184210529</v>
      </c>
      <c r="H27" s="32">
        <f t="shared" si="6"/>
        <v>0.27221838235510692</v>
      </c>
      <c r="I27" s="30">
        <f>I28</f>
        <v>16650</v>
      </c>
      <c r="J27" s="30">
        <f>J28</f>
        <v>104365.13693400001</v>
      </c>
      <c r="K27" s="32">
        <f t="shared" si="7"/>
        <v>626.81763924324332</v>
      </c>
      <c r="L27" s="32">
        <f t="shared" si="8"/>
        <v>0.32118410525711499</v>
      </c>
      <c r="M27" s="30">
        <f>M28</f>
        <v>13850</v>
      </c>
      <c r="N27" s="30">
        <f>N28</f>
        <v>72145.715174000012</v>
      </c>
      <c r="O27" s="32">
        <f t="shared" si="9"/>
        <v>520.90769078700362</v>
      </c>
      <c r="P27" s="32">
        <f t="shared" si="10"/>
        <v>0.19445268420124981</v>
      </c>
    </row>
    <row r="28" spans="1:16">
      <c r="B28" s="36"/>
      <c r="C28" s="36" t="s">
        <v>13</v>
      </c>
      <c r="D28" s="36"/>
      <c r="E28" s="30">
        <v>190</v>
      </c>
      <c r="F28" s="34">
        <v>91554.441550000003</v>
      </c>
      <c r="G28" s="49">
        <f t="shared" si="5"/>
        <v>48186.548184210529</v>
      </c>
      <c r="H28" s="32">
        <f t="shared" si="6"/>
        <v>0.27221838235510692</v>
      </c>
      <c r="I28" s="34">
        <v>16650</v>
      </c>
      <c r="J28" s="34">
        <v>104365.13693400001</v>
      </c>
      <c r="K28" s="32">
        <f t="shared" si="7"/>
        <v>626.81763924324332</v>
      </c>
      <c r="L28" s="32">
        <f t="shared" si="8"/>
        <v>0.32118410525711499</v>
      </c>
      <c r="M28" s="34">
        <v>13850</v>
      </c>
      <c r="N28" s="34">
        <v>72145.715174000012</v>
      </c>
      <c r="O28" s="32">
        <f t="shared" si="9"/>
        <v>520.90769078700362</v>
      </c>
      <c r="P28" s="32">
        <f t="shared" si="10"/>
        <v>0.19445268420124981</v>
      </c>
    </row>
    <row r="29" spans="1:16">
      <c r="B29" s="36" t="s">
        <v>22</v>
      </c>
      <c r="C29" s="36"/>
      <c r="D29" s="36"/>
      <c r="E29" s="30">
        <f>E30</f>
        <v>1355077.8492760002</v>
      </c>
      <c r="F29" s="30">
        <f>F30</f>
        <v>1267486.3100220002</v>
      </c>
      <c r="G29" s="49">
        <f t="shared" si="5"/>
        <v>93.536051135305698</v>
      </c>
      <c r="H29" s="32">
        <f t="shared" si="6"/>
        <v>3.7686109721176324</v>
      </c>
      <c r="I29" s="30">
        <f>I30</f>
        <v>1375741.311191</v>
      </c>
      <c r="J29" s="30">
        <f>J30</f>
        <v>1059429.5764850001</v>
      </c>
      <c r="K29" s="32">
        <f t="shared" si="7"/>
        <v>77.007906055233306</v>
      </c>
      <c r="L29" s="32">
        <f t="shared" si="8"/>
        <v>3.2603985449800663</v>
      </c>
      <c r="M29" s="30">
        <f>M30</f>
        <v>1639485.2248530001</v>
      </c>
      <c r="N29" s="30">
        <f>N30</f>
        <v>1442568.7777130003</v>
      </c>
      <c r="O29" s="32">
        <f t="shared" si="9"/>
        <v>87.989129505106959</v>
      </c>
      <c r="P29" s="32">
        <f t="shared" si="10"/>
        <v>3.8881223963845342</v>
      </c>
    </row>
    <row r="30" spans="1:16">
      <c r="B30" s="36"/>
      <c r="C30" s="36" t="s">
        <v>19</v>
      </c>
      <c r="D30" s="36"/>
      <c r="E30" s="30">
        <v>1355077.8492760002</v>
      </c>
      <c r="F30" s="34">
        <v>1267486.3100220002</v>
      </c>
      <c r="G30" s="49">
        <f t="shared" si="5"/>
        <v>93.536051135305698</v>
      </c>
      <c r="H30" s="32">
        <f t="shared" si="6"/>
        <v>3.7686109721176324</v>
      </c>
      <c r="I30" s="34">
        <v>1375741.311191</v>
      </c>
      <c r="J30" s="34">
        <v>1059429.5764850001</v>
      </c>
      <c r="K30" s="32">
        <f t="shared" si="7"/>
        <v>77.007906055233306</v>
      </c>
      <c r="L30" s="32">
        <f t="shared" si="8"/>
        <v>3.2603985449800663</v>
      </c>
      <c r="M30" s="34">
        <v>1639485.2248530001</v>
      </c>
      <c r="N30" s="34">
        <v>1442568.7777130003</v>
      </c>
      <c r="O30" s="32">
        <f t="shared" si="9"/>
        <v>87.989129505106959</v>
      </c>
      <c r="P30" s="32">
        <f t="shared" si="10"/>
        <v>3.8881223963845342</v>
      </c>
    </row>
    <row r="31" spans="1:16" ht="5.0999999999999996" customHeight="1">
      <c r="B31" s="36"/>
      <c r="C31" s="36"/>
      <c r="D31" s="36"/>
      <c r="E31" s="30"/>
      <c r="F31" s="30"/>
      <c r="G31" s="32"/>
      <c r="H31" s="29"/>
      <c r="I31" s="30"/>
      <c r="J31" s="30"/>
      <c r="K31" s="29"/>
      <c r="L31" s="29"/>
      <c r="M31" s="30"/>
      <c r="N31" s="30"/>
      <c r="O31" s="29"/>
      <c r="P31" s="29"/>
    </row>
    <row r="32" spans="1:16" s="3" customFormat="1">
      <c r="A32" s="2"/>
      <c r="B32" s="26" t="s">
        <v>42</v>
      </c>
      <c r="C32" s="26"/>
      <c r="D32" s="26"/>
      <c r="E32" s="37">
        <f>E33+E36+E39</f>
        <v>9241588.5800989997</v>
      </c>
      <c r="F32" s="37">
        <f>F33+F36+F39</f>
        <v>6404674.557697</v>
      </c>
      <c r="G32" s="22">
        <f t="shared" ref="G32:G39" si="11">F32/E32*100</f>
        <v>69.302744892679385</v>
      </c>
      <c r="H32" s="22">
        <f>F32/F10*100</f>
        <v>19.042988172835262</v>
      </c>
      <c r="I32" s="37">
        <f>I36+I39+I33</f>
        <v>8927007.47707</v>
      </c>
      <c r="J32" s="37">
        <f>J36+J39+J33</f>
        <v>5869059.4471630007</v>
      </c>
      <c r="K32" s="22">
        <f t="shared" ref="K32:K39" si="12">J32/I32*100</f>
        <v>65.744981868093248</v>
      </c>
      <c r="L32" s="22">
        <f t="shared" ref="L32:L39" si="13">J32/$J$10*100</f>
        <v>18.062052737304043</v>
      </c>
      <c r="M32" s="37">
        <f>M36+M39+M33</f>
        <v>10385431.640184002</v>
      </c>
      <c r="N32" s="37">
        <f>N36+N39+N33</f>
        <v>6082945.7384220008</v>
      </c>
      <c r="O32" s="22">
        <f t="shared" ref="O32:O39" si="14">N32/M32*100</f>
        <v>58.571910626087629</v>
      </c>
      <c r="P32" s="22">
        <f t="shared" ref="P32:P39" si="15">N32/$N$10*100</f>
        <v>16.395223525526674</v>
      </c>
    </row>
    <row r="33" spans="1:16" s="3" customFormat="1">
      <c r="A33" s="2"/>
      <c r="B33" s="36" t="s">
        <v>41</v>
      </c>
      <c r="C33" s="26"/>
      <c r="D33" s="26"/>
      <c r="E33" s="30">
        <f>E34+E35</f>
        <v>3224820.4310089992</v>
      </c>
      <c r="F33" s="30">
        <f>F34+F35</f>
        <v>2494939.8486310001</v>
      </c>
      <c r="G33" s="32">
        <f t="shared" si="11"/>
        <v>77.366783732834705</v>
      </c>
      <c r="H33" s="32">
        <f t="shared" ref="H33:H39" si="16">F33/$F$10*100</f>
        <v>7.4181926968198102</v>
      </c>
      <c r="I33" s="30">
        <f>I34+I35</f>
        <v>3237890.6417560005</v>
      </c>
      <c r="J33" s="30">
        <f>J34+J35</f>
        <v>2206588.0840480002</v>
      </c>
      <c r="K33" s="32">
        <f t="shared" si="12"/>
        <v>68.148937941007929</v>
      </c>
      <c r="L33" s="32">
        <f t="shared" si="13"/>
        <v>6.7907832085168458</v>
      </c>
      <c r="M33" s="30">
        <f>M34+M35</f>
        <v>3622437.4446140002</v>
      </c>
      <c r="N33" s="30">
        <f>N34+N35</f>
        <v>2673401.8429570002</v>
      </c>
      <c r="O33" s="32">
        <f t="shared" si="14"/>
        <v>73.801187289843526</v>
      </c>
      <c r="P33" s="32">
        <f t="shared" si="15"/>
        <v>7.2055584043735594</v>
      </c>
    </row>
    <row r="34" spans="1:16" s="3" customFormat="1">
      <c r="A34" s="2"/>
      <c r="B34" s="26"/>
      <c r="C34" s="36" t="s">
        <v>40</v>
      </c>
      <c r="D34" s="26"/>
      <c r="E34" s="30">
        <v>2349169.5245129997</v>
      </c>
      <c r="F34" s="30">
        <v>2084408.0462870002</v>
      </c>
      <c r="G34" s="32">
        <f t="shared" si="11"/>
        <v>88.729571218114344</v>
      </c>
      <c r="H34" s="32">
        <f t="shared" si="16"/>
        <v>6.1975604560739752</v>
      </c>
      <c r="I34" s="30">
        <v>2204362.8515380002</v>
      </c>
      <c r="J34" s="30">
        <v>1543998.3841420002</v>
      </c>
      <c r="K34" s="32">
        <f t="shared" si="12"/>
        <v>70.042841770116979</v>
      </c>
      <c r="L34" s="32">
        <f t="shared" si="13"/>
        <v>4.7516608907693882</v>
      </c>
      <c r="M34" s="30">
        <v>2483539.3077710001</v>
      </c>
      <c r="N34" s="30">
        <v>1661737.3827579999</v>
      </c>
      <c r="O34" s="32">
        <f t="shared" si="14"/>
        <v>66.910049603741712</v>
      </c>
      <c r="P34" s="32">
        <f t="shared" si="15"/>
        <v>4.4788424889202929</v>
      </c>
    </row>
    <row r="35" spans="1:16" s="3" customFormat="1">
      <c r="A35" s="2"/>
      <c r="B35" s="26"/>
      <c r="C35" s="36" t="s">
        <v>39</v>
      </c>
      <c r="D35" s="26"/>
      <c r="E35" s="30">
        <v>875650.90649599954</v>
      </c>
      <c r="F35" s="30">
        <v>410531.8023440002</v>
      </c>
      <c r="G35" s="32">
        <f t="shared" si="11"/>
        <v>46.883044292934301</v>
      </c>
      <c r="H35" s="32">
        <f t="shared" si="16"/>
        <v>1.2206322407458365</v>
      </c>
      <c r="I35" s="30">
        <v>1033527.7902180003</v>
      </c>
      <c r="J35" s="30">
        <v>662589.69990599994</v>
      </c>
      <c r="K35" s="32">
        <f t="shared" si="12"/>
        <v>64.109519470806006</v>
      </c>
      <c r="L35" s="32">
        <f t="shared" si="13"/>
        <v>2.0391223177474576</v>
      </c>
      <c r="M35" s="30">
        <v>1138898.1368430001</v>
      </c>
      <c r="N35" s="30">
        <v>1011664.4601990003</v>
      </c>
      <c r="O35" s="32">
        <f t="shared" si="14"/>
        <v>88.828353254076902</v>
      </c>
      <c r="P35" s="32">
        <f t="shared" si="15"/>
        <v>2.7267159154532665</v>
      </c>
    </row>
    <row r="36" spans="1:16" s="3" customFormat="1">
      <c r="A36" s="2"/>
      <c r="B36" s="36" t="s">
        <v>38</v>
      </c>
      <c r="C36" s="26"/>
      <c r="D36" s="26"/>
      <c r="E36" s="30">
        <f>E37+E38</f>
        <v>2733512.2537179999</v>
      </c>
      <c r="F36" s="30">
        <f>F37+F38</f>
        <v>3350240.1360980002</v>
      </c>
      <c r="G36" s="32">
        <f t="shared" si="11"/>
        <v>122.56173834747422</v>
      </c>
      <c r="H36" s="32">
        <f t="shared" si="16"/>
        <v>9.9612529431648422</v>
      </c>
      <c r="I36" s="30">
        <f>I37+I38</f>
        <v>2417179.0916200001</v>
      </c>
      <c r="J36" s="30">
        <f>J37+J38</f>
        <v>2490479.0442520003</v>
      </c>
      <c r="K36" s="32">
        <f t="shared" si="12"/>
        <v>103.03245849205464</v>
      </c>
      <c r="L36" s="32">
        <f t="shared" si="13"/>
        <v>7.6644587166644333</v>
      </c>
      <c r="M36" s="30">
        <f>M37+M38</f>
        <v>2428362.370379</v>
      </c>
      <c r="N36" s="30">
        <f>N37+N38</f>
        <v>2098561.3626760002</v>
      </c>
      <c r="O36" s="32">
        <f t="shared" si="14"/>
        <v>86.418789397913173</v>
      </c>
      <c r="P36" s="32">
        <f t="shared" si="15"/>
        <v>5.6562040995671214</v>
      </c>
    </row>
    <row r="37" spans="1:16" s="3" customFormat="1">
      <c r="A37" s="2"/>
      <c r="B37" s="26"/>
      <c r="C37" s="36" t="s">
        <v>37</v>
      </c>
      <c r="D37" s="26"/>
      <c r="E37" s="30">
        <v>1199834.603472</v>
      </c>
      <c r="F37" s="30">
        <v>2026886.3992360001</v>
      </c>
      <c r="G37" s="32">
        <f t="shared" si="11"/>
        <v>168.93048369923102</v>
      </c>
      <c r="H37" s="32">
        <f t="shared" si="16"/>
        <v>6.0265316185262829</v>
      </c>
      <c r="I37" s="30">
        <v>946181.21027899999</v>
      </c>
      <c r="J37" s="30">
        <v>1450383.6462630001</v>
      </c>
      <c r="K37" s="32">
        <f t="shared" si="12"/>
        <v>153.28814718644921</v>
      </c>
      <c r="L37" s="32">
        <f t="shared" si="13"/>
        <v>4.4635611794303367</v>
      </c>
      <c r="M37" s="30">
        <v>916235.08691499999</v>
      </c>
      <c r="N37" s="30">
        <v>748137.92103700014</v>
      </c>
      <c r="O37" s="32">
        <f t="shared" si="14"/>
        <v>81.653489559760288</v>
      </c>
      <c r="P37" s="32">
        <f t="shared" si="15"/>
        <v>2.0164389048958342</v>
      </c>
    </row>
    <row r="38" spans="1:16" s="3" customFormat="1">
      <c r="A38" s="2"/>
      <c r="B38" s="26"/>
      <c r="C38" s="36" t="s">
        <v>36</v>
      </c>
      <c r="D38" s="26"/>
      <c r="E38" s="30">
        <v>1533677.6502459999</v>
      </c>
      <c r="F38" s="30">
        <v>1323353.7368620001</v>
      </c>
      <c r="G38" s="32">
        <f t="shared" si="11"/>
        <v>86.286302512769609</v>
      </c>
      <c r="H38" s="32">
        <f t="shared" si="16"/>
        <v>3.9347213246385593</v>
      </c>
      <c r="I38" s="30">
        <v>1470997.8813409999</v>
      </c>
      <c r="J38" s="30">
        <v>1040095.3979890001</v>
      </c>
      <c r="K38" s="32">
        <f t="shared" si="12"/>
        <v>70.706791028197955</v>
      </c>
      <c r="L38" s="32">
        <f t="shared" si="13"/>
        <v>3.2008975372340966</v>
      </c>
      <c r="M38" s="30">
        <v>1512127.2834639999</v>
      </c>
      <c r="N38" s="30">
        <v>1350423.4416390001</v>
      </c>
      <c r="O38" s="32">
        <f t="shared" si="14"/>
        <v>89.306201693909884</v>
      </c>
      <c r="P38" s="32">
        <f t="shared" si="15"/>
        <v>3.6397651946712872</v>
      </c>
    </row>
    <row r="39" spans="1:16" s="3" customFormat="1">
      <c r="A39" s="2"/>
      <c r="B39" s="36" t="s">
        <v>35</v>
      </c>
      <c r="C39" s="36"/>
      <c r="D39" s="26"/>
      <c r="E39" s="30">
        <v>3283255.8953720001</v>
      </c>
      <c r="F39" s="30">
        <v>559494.57296800008</v>
      </c>
      <c r="G39" s="32">
        <f t="shared" si="11"/>
        <v>17.040845757915196</v>
      </c>
      <c r="H39" s="32">
        <f t="shared" si="16"/>
        <v>1.6635425328506122</v>
      </c>
      <c r="I39" s="30">
        <v>3271937.7436939999</v>
      </c>
      <c r="J39" s="30">
        <v>1171992.318863</v>
      </c>
      <c r="K39" s="32">
        <f t="shared" si="12"/>
        <v>35.819517688616749</v>
      </c>
      <c r="L39" s="32">
        <f t="shared" si="13"/>
        <v>3.606810812122764</v>
      </c>
      <c r="M39" s="30">
        <v>4334631.8251910014</v>
      </c>
      <c r="N39" s="30">
        <v>1310982.5327890001</v>
      </c>
      <c r="O39" s="32">
        <f t="shared" si="14"/>
        <v>30.244380276316384</v>
      </c>
      <c r="P39" s="32">
        <f t="shared" si="15"/>
        <v>3.5334610215859916</v>
      </c>
    </row>
    <row r="40" spans="1:16" ht="5.0999999999999996" customHeight="1">
      <c r="B40" s="36"/>
      <c r="C40" s="36"/>
      <c r="D40" s="36"/>
      <c r="E40" s="30"/>
      <c r="F40" s="30"/>
      <c r="G40" s="32"/>
      <c r="H40" s="29"/>
      <c r="I40" s="30"/>
      <c r="J40" s="30"/>
      <c r="K40" s="29"/>
      <c r="L40" s="29"/>
      <c r="M40" s="30"/>
      <c r="N40" s="30"/>
      <c r="O40" s="29"/>
      <c r="P40" s="29"/>
    </row>
    <row r="41" spans="1:16" s="3" customFormat="1">
      <c r="A41" s="2"/>
      <c r="B41" s="48" t="s">
        <v>34</v>
      </c>
      <c r="C41" s="48"/>
      <c r="D41" s="48"/>
      <c r="E41" s="47">
        <f>E43+E45+E51+E55+E63+E65</f>
        <v>36833403.351103999</v>
      </c>
      <c r="F41" s="47">
        <f>F43+F45+F51+F55+F63+F65</f>
        <v>33328745.255047999</v>
      </c>
      <c r="G41" s="46">
        <f>F41/E41*100</f>
        <v>90.485109229117825</v>
      </c>
      <c r="H41" s="46">
        <f>H43+H45+H51+H55+H63+H65</f>
        <v>100</v>
      </c>
      <c r="I41" s="47">
        <f>I43+I45+I51+I55+I63+I65</f>
        <v>44496484.385917999</v>
      </c>
      <c r="J41" s="47">
        <f>J43+J45+J51+J55+J63+J65</f>
        <v>38510217.135520987</v>
      </c>
      <c r="K41" s="46">
        <f>J41/I41*100</f>
        <v>86.546651195006518</v>
      </c>
      <c r="L41" s="46">
        <f>L43+L45+L51+L55+L63+L65</f>
        <v>100.00000000000003</v>
      </c>
      <c r="M41" s="47">
        <f>M43+M45+M51+M55+M63+M65</f>
        <v>42113561.599264003</v>
      </c>
      <c r="N41" s="47">
        <f>N43+N45+N51+N55+N63+N65</f>
        <v>39051307.610764004</v>
      </c>
      <c r="O41" s="46">
        <f>IFERROR(N41/M41*100,0)</f>
        <v>92.728579886832662</v>
      </c>
      <c r="P41" s="46">
        <f>P43+P45+P51+P55+P63+P65</f>
        <v>100</v>
      </c>
    </row>
    <row r="42" spans="1:16" s="3" customFormat="1" ht="5.0999999999999996" customHeight="1">
      <c r="A42" s="2"/>
      <c r="B42" s="38"/>
      <c r="C42" s="38"/>
      <c r="D42" s="38"/>
      <c r="E42" s="37"/>
      <c r="F42" s="37"/>
      <c r="G42" s="22"/>
      <c r="H42" s="45"/>
      <c r="I42" s="37"/>
      <c r="J42" s="37"/>
      <c r="K42" s="45"/>
      <c r="L42" s="45"/>
      <c r="M42" s="37"/>
      <c r="N42" s="37"/>
      <c r="O42" s="45"/>
      <c r="P42" s="45"/>
    </row>
    <row r="43" spans="1:16" s="3" customFormat="1">
      <c r="A43" s="2"/>
      <c r="B43" s="26" t="s">
        <v>33</v>
      </c>
      <c r="C43" s="38"/>
      <c r="D43" s="38"/>
      <c r="E43" s="37">
        <v>17282884.705402996</v>
      </c>
      <c r="F43" s="37">
        <v>16431540.642812997</v>
      </c>
      <c r="G43" s="22">
        <f>F43/E43*100</f>
        <v>95.074062709428063</v>
      </c>
      <c r="H43" s="22">
        <f>F43/F41*100</f>
        <v>49.301407890008285</v>
      </c>
      <c r="I43" s="37">
        <v>18826270.427098997</v>
      </c>
      <c r="J43" s="37">
        <v>17512037.499942999</v>
      </c>
      <c r="K43" s="22">
        <f>J43/I43*100</f>
        <v>93.019154100409295</v>
      </c>
      <c r="L43" s="22">
        <f>J43/$J$41*100</f>
        <v>45.473743859497162</v>
      </c>
      <c r="M43" s="37">
        <v>18449755.896435004</v>
      </c>
      <c r="N43" s="37">
        <v>17841120.01517</v>
      </c>
      <c r="O43" s="22">
        <f>N43/M43*100</f>
        <v>96.701116889125842</v>
      </c>
      <c r="P43" s="22">
        <f>N43/$N$41*100</f>
        <v>45.686357529939201</v>
      </c>
    </row>
    <row r="44" spans="1:16" s="3" customFormat="1" ht="4.5" customHeight="1">
      <c r="A44" s="2"/>
      <c r="B44" s="26"/>
      <c r="C44" s="38"/>
      <c r="D44" s="38"/>
      <c r="E44" s="37"/>
      <c r="F44" s="37"/>
      <c r="G44" s="22"/>
      <c r="H44" s="22"/>
      <c r="I44" s="37"/>
      <c r="J44" s="37"/>
      <c r="K44" s="22"/>
      <c r="L44" s="22"/>
      <c r="M44" s="37"/>
      <c r="N44" s="37"/>
      <c r="O44" s="22"/>
      <c r="P44" s="22"/>
    </row>
    <row r="45" spans="1:16" s="3" customFormat="1">
      <c r="A45" s="39"/>
      <c r="B45" s="26" t="s">
        <v>32</v>
      </c>
      <c r="C45" s="38"/>
      <c r="D45" s="38"/>
      <c r="E45" s="37">
        <f>SUM(E46:E49)</f>
        <v>4013430.4461079999</v>
      </c>
      <c r="F45" s="37">
        <f>SUM(F46:F49)</f>
        <v>3119755.9007020001</v>
      </c>
      <c r="G45" s="22">
        <f>F45/E45*100</f>
        <v>77.732900634352958</v>
      </c>
      <c r="H45" s="22">
        <f>F45/F41*100</f>
        <v>9.3605561110329507</v>
      </c>
      <c r="I45" s="37">
        <f>SUM(I46:I49)</f>
        <v>5787061.8051629998</v>
      </c>
      <c r="J45" s="37">
        <f>SUM(J46:J49)</f>
        <v>3461043.3221939998</v>
      </c>
      <c r="K45" s="22">
        <f>J45/I45*100</f>
        <v>59.806572639438315</v>
      </c>
      <c r="L45" s="22">
        <f>J45/$J$41*100</f>
        <v>8.9873378537811686</v>
      </c>
      <c r="M45" s="37">
        <f>SUM(M46:M49)</f>
        <v>5797026.2508170009</v>
      </c>
      <c r="N45" s="37">
        <f>SUM(N46:N49)</f>
        <v>5414416.8882110007</v>
      </c>
      <c r="O45" s="22">
        <f>N45/M45*100</f>
        <v>93.399902880341841</v>
      </c>
      <c r="P45" s="22">
        <f>N45/$N$41*100</f>
        <v>13.864879870805105</v>
      </c>
    </row>
    <row r="46" spans="1:16">
      <c r="B46" s="36" t="s">
        <v>31</v>
      </c>
      <c r="C46" s="36"/>
      <c r="D46" s="36"/>
      <c r="E46" s="30">
        <v>1896414.8529769999</v>
      </c>
      <c r="F46" s="30">
        <v>1521931.7534950001</v>
      </c>
      <c r="G46" s="32">
        <f>F46/E46*100</f>
        <v>80.25310237925342</v>
      </c>
      <c r="H46" s="32">
        <f>F46/$F$41*100</f>
        <v>4.5664237937804959</v>
      </c>
      <c r="I46" s="30">
        <v>1962603.0175970001</v>
      </c>
      <c r="J46" s="30">
        <v>1400583.1638150001</v>
      </c>
      <c r="K46" s="32">
        <f>J46/I46*100</f>
        <v>71.363548881620801</v>
      </c>
      <c r="L46" s="32">
        <f>J46/$J$41*100</f>
        <v>3.6369131830293751</v>
      </c>
      <c r="M46" s="30">
        <v>2371204.154391</v>
      </c>
      <c r="N46" s="30">
        <v>1894787.2679369999</v>
      </c>
      <c r="O46" s="32">
        <f>N46/M46*100</f>
        <v>79.908229935757731</v>
      </c>
      <c r="P46" s="32">
        <f>N46/$N$41*100</f>
        <v>4.8520456390933386</v>
      </c>
    </row>
    <row r="47" spans="1:16">
      <c r="B47" s="36" t="s">
        <v>30</v>
      </c>
      <c r="C47" s="36"/>
      <c r="D47" s="36"/>
      <c r="E47" s="30">
        <v>1911684.9590149999</v>
      </c>
      <c r="F47" s="30">
        <v>1453940.1853729999</v>
      </c>
      <c r="G47" s="32">
        <f>F47/E47*100</f>
        <v>76.055428407102482</v>
      </c>
      <c r="H47" s="32">
        <f>F47/$F$41*100</f>
        <v>4.3624210099922225</v>
      </c>
      <c r="I47" s="30">
        <v>3632732.7269649999</v>
      </c>
      <c r="J47" s="30">
        <v>1880814.8569300002</v>
      </c>
      <c r="K47" s="32">
        <f>J47/I47*100</f>
        <v>51.774105013812687</v>
      </c>
      <c r="L47" s="32">
        <f>J47/$J$41*100</f>
        <v>4.8839372946437569</v>
      </c>
      <c r="M47" s="30">
        <v>3238411.4670680002</v>
      </c>
      <c r="N47" s="30">
        <v>3352085.3906650003</v>
      </c>
      <c r="O47" s="32">
        <f>N47/M47*100</f>
        <v>103.51017542869307</v>
      </c>
      <c r="P47" s="32">
        <f>N47/$N$41*100</f>
        <v>8.5837980742571602</v>
      </c>
    </row>
    <row r="48" spans="1:16">
      <c r="B48" s="36" t="s">
        <v>29</v>
      </c>
      <c r="C48" s="36"/>
      <c r="D48" s="36"/>
      <c r="E48" s="30">
        <v>119139.35408599999</v>
      </c>
      <c r="F48" s="30">
        <v>58086.866048000004</v>
      </c>
      <c r="G48" s="32">
        <f>F48/E48*100</f>
        <v>48.755397822679456</v>
      </c>
      <c r="H48" s="32">
        <f>F48/$F$41*100</f>
        <v>0.17428458708388406</v>
      </c>
      <c r="I48" s="30">
        <v>101032.84125</v>
      </c>
      <c r="J48" s="30">
        <v>89602.415119999991</v>
      </c>
      <c r="K48" s="32">
        <f>J48/I48*100</f>
        <v>88.686425138024106</v>
      </c>
      <c r="L48" s="32">
        <f>J48/$J$41*100</f>
        <v>0.23267179929077228</v>
      </c>
      <c r="M48" s="30">
        <v>93940.163060000006</v>
      </c>
      <c r="N48" s="30">
        <v>74511.238092</v>
      </c>
      <c r="O48" s="32">
        <f>N48/M48*100</f>
        <v>79.317765335801411</v>
      </c>
      <c r="P48" s="32">
        <f>N48/$N$41*100</f>
        <v>0.19080343950239942</v>
      </c>
    </row>
    <row r="49" spans="1:16">
      <c r="B49" s="36" t="s">
        <v>28</v>
      </c>
      <c r="C49" s="36"/>
      <c r="D49" s="36"/>
      <c r="E49" s="30">
        <v>86191.280030000024</v>
      </c>
      <c r="F49" s="30">
        <v>85797.095786000136</v>
      </c>
      <c r="G49" s="32">
        <f>F49/E49*100</f>
        <v>99.542663429684893</v>
      </c>
      <c r="H49" s="32">
        <f>F49/$F$41*100</f>
        <v>0.2574267201763476</v>
      </c>
      <c r="I49" s="30">
        <v>90693.219351000153</v>
      </c>
      <c r="J49" s="30">
        <v>90042.886328999419</v>
      </c>
      <c r="K49" s="32">
        <f>J49/I49*100</f>
        <v>99.28293093281448</v>
      </c>
      <c r="L49" s="32">
        <f>J49/$J$41*100</f>
        <v>0.23381557681726445</v>
      </c>
      <c r="M49" s="30">
        <v>93470.466298000887</v>
      </c>
      <c r="N49" s="30">
        <v>93032.991517000832</v>
      </c>
      <c r="O49" s="32">
        <f>N49/M49*100</f>
        <v>99.53196469609415</v>
      </c>
      <c r="P49" s="32">
        <f>N49/$N$41*100</f>
        <v>0.23823271795220874</v>
      </c>
    </row>
    <row r="50" spans="1:16" ht="4.5" customHeight="1">
      <c r="B50" s="36"/>
      <c r="C50" s="36"/>
      <c r="D50" s="36"/>
      <c r="E50" s="30"/>
      <c r="F50" s="30"/>
      <c r="G50" s="32"/>
      <c r="H50" s="32"/>
      <c r="I50" s="30"/>
      <c r="J50" s="30"/>
      <c r="K50" s="32"/>
      <c r="L50" s="32"/>
      <c r="M50" s="30"/>
      <c r="N50" s="30"/>
      <c r="O50" s="32"/>
      <c r="P50" s="32"/>
    </row>
    <row r="51" spans="1:16" s="3" customFormat="1">
      <c r="A51" s="39"/>
      <c r="B51" s="26" t="s">
        <v>27</v>
      </c>
      <c r="C51" s="38"/>
      <c r="D51" s="38"/>
      <c r="E51" s="37">
        <f>SUM(E52:E53)</f>
        <v>2014282.352313</v>
      </c>
      <c r="F51" s="37">
        <f>SUM(F52:F53)</f>
        <v>1961564.742171</v>
      </c>
      <c r="G51" s="22">
        <f>F51/E51*100</f>
        <v>97.38280931263364</v>
      </c>
      <c r="H51" s="22">
        <f>F51/$F$41*100</f>
        <v>5.8855043211502238</v>
      </c>
      <c r="I51" s="37">
        <f>SUM(I52:I53)</f>
        <v>2839821.2204430001</v>
      </c>
      <c r="J51" s="37">
        <f>SUM(J52:J53)</f>
        <v>2554396.795043</v>
      </c>
      <c r="K51" s="22">
        <f>J51/I51*100</f>
        <v>89.949211473408354</v>
      </c>
      <c r="L51" s="22">
        <f>J51/$J$41*100</f>
        <v>6.633036594039039</v>
      </c>
      <c r="M51" s="37">
        <f>SUM(M52:M53)</f>
        <v>3402372.4754620004</v>
      </c>
      <c r="N51" s="37">
        <f>SUM(N52:N53)</f>
        <v>2962483.9715749999</v>
      </c>
      <c r="O51" s="22">
        <f>N51/M51*100</f>
        <v>87.0711244268672</v>
      </c>
      <c r="P51" s="22">
        <f>N51/$N$41*100</f>
        <v>7.5861325851184258</v>
      </c>
    </row>
    <row r="52" spans="1:16" s="42" customFormat="1">
      <c r="A52" s="44"/>
      <c r="B52" s="36" t="s">
        <v>26</v>
      </c>
      <c r="C52" s="36"/>
      <c r="D52" s="43"/>
      <c r="E52" s="30">
        <v>1794554.9510679999</v>
      </c>
      <c r="F52" s="30">
        <v>1746180.527458</v>
      </c>
      <c r="G52" s="32">
        <f>F52/E52*100</f>
        <v>97.304377690902655</v>
      </c>
      <c r="H52" s="32">
        <f>F52/$F$41*100</f>
        <v>5.2392627268004404</v>
      </c>
      <c r="I52" s="30">
        <v>2595940.2173299999</v>
      </c>
      <c r="J52" s="34">
        <v>2313533.121183</v>
      </c>
      <c r="K52" s="32">
        <f>J52/I52*100</f>
        <v>89.121201857357718</v>
      </c>
      <c r="L52" s="32">
        <f>J52/$J$41*100</f>
        <v>6.0075826449938328</v>
      </c>
      <c r="M52" s="34">
        <v>3018862.6015440002</v>
      </c>
      <c r="N52" s="34">
        <v>2607274.7266059997</v>
      </c>
      <c r="O52" s="32">
        <f>N52/M52*100</f>
        <v>86.36612760290933</v>
      </c>
      <c r="P52" s="32">
        <f>N52/$N$41*100</f>
        <v>6.6765362957714043</v>
      </c>
    </row>
    <row r="53" spans="1:16">
      <c r="B53" s="36" t="s">
        <v>25</v>
      </c>
      <c r="C53" s="36"/>
      <c r="D53" s="36"/>
      <c r="E53" s="30">
        <v>219727.40124499999</v>
      </c>
      <c r="F53" s="30">
        <v>215384.21471299999</v>
      </c>
      <c r="G53" s="32">
        <f>F53/E53*100</f>
        <v>98.023375096874119</v>
      </c>
      <c r="H53" s="32">
        <f>F53/$F$41*100</f>
        <v>0.64624159434978345</v>
      </c>
      <c r="I53" s="30">
        <v>243881.00311300001</v>
      </c>
      <c r="J53" s="30">
        <v>240863.67385999998</v>
      </c>
      <c r="K53" s="32">
        <f>J53/I53*100</f>
        <v>98.762786270974132</v>
      </c>
      <c r="L53" s="32">
        <f>J53/$J$41*100</f>
        <v>0.6254539490452069</v>
      </c>
      <c r="M53" s="30">
        <v>383509.87391800003</v>
      </c>
      <c r="N53" s="30">
        <v>355209.24496900005</v>
      </c>
      <c r="O53" s="32">
        <f>N53/M53*100</f>
        <v>92.620625732559091</v>
      </c>
      <c r="P53" s="32">
        <f>N53/$N$41*100</f>
        <v>0.90959628934702064</v>
      </c>
    </row>
    <row r="54" spans="1:16" ht="4.5" customHeight="1">
      <c r="B54" s="36"/>
      <c r="C54" s="36"/>
      <c r="D54" s="36"/>
      <c r="E54" s="30"/>
      <c r="F54" s="30"/>
      <c r="G54" s="32"/>
      <c r="H54" s="32"/>
      <c r="I54" s="30"/>
      <c r="J54" s="30"/>
      <c r="K54" s="32"/>
      <c r="L54" s="32"/>
      <c r="M54" s="30"/>
      <c r="N54" s="30"/>
      <c r="O54" s="32"/>
      <c r="P54" s="32"/>
    </row>
    <row r="55" spans="1:16" s="3" customFormat="1">
      <c r="A55" s="39"/>
      <c r="B55" s="26" t="s">
        <v>24</v>
      </c>
      <c r="C55" s="38"/>
      <c r="D55" s="38"/>
      <c r="E55" s="37">
        <f>E56+E59</f>
        <v>5072300.6845539995</v>
      </c>
      <c r="F55" s="37">
        <f>F56+F59</f>
        <v>4723374.0539120007</v>
      </c>
      <c r="G55" s="22">
        <f t="shared" ref="G55:G61" si="17">F55/E55*100</f>
        <v>93.120939543183269</v>
      </c>
      <c r="H55" s="22">
        <f t="shared" ref="H55:H61" si="18">F55/$F$41*100</f>
        <v>14.172072839125544</v>
      </c>
      <c r="I55" s="37">
        <f>I56+I59</f>
        <v>5039953.4680190012</v>
      </c>
      <c r="J55" s="37">
        <f>J56+J59</f>
        <v>4561819.4349479992</v>
      </c>
      <c r="K55" s="22">
        <f t="shared" ref="K55:K61" si="19">J55/I55*100</f>
        <v>90.513126041639097</v>
      </c>
      <c r="L55" s="22">
        <f t="shared" ref="L55:L61" si="20">J55/$J$41*100</f>
        <v>11.845738025559653</v>
      </c>
      <c r="M55" s="37">
        <f>M56+M59</f>
        <v>5329026.5188229997</v>
      </c>
      <c r="N55" s="37">
        <f>N56+N59</f>
        <v>4769391.9878669996</v>
      </c>
      <c r="O55" s="22">
        <f t="shared" ref="O55:O61" si="21">N55/M55*100</f>
        <v>89.498372189005281</v>
      </c>
      <c r="P55" s="22">
        <f t="shared" ref="P55:P61" si="22">N55/$N$41*100</f>
        <v>12.213142861706316</v>
      </c>
    </row>
    <row r="56" spans="1:16">
      <c r="B56" s="36" t="s">
        <v>23</v>
      </c>
      <c r="C56" s="36"/>
      <c r="D56" s="36"/>
      <c r="E56" s="30">
        <f>E57+E58</f>
        <v>70892.550268000006</v>
      </c>
      <c r="F56" s="30">
        <f>F57+F58</f>
        <v>59711.727651000001</v>
      </c>
      <c r="G56" s="32">
        <f t="shared" si="17"/>
        <v>84.228494285037897</v>
      </c>
      <c r="H56" s="32">
        <f t="shared" si="18"/>
        <v>0.17915984293454917</v>
      </c>
      <c r="I56" s="30">
        <f>I57+I58</f>
        <v>61035.076686</v>
      </c>
      <c r="J56" s="30">
        <f>J57+J58</f>
        <v>39422.768319000003</v>
      </c>
      <c r="K56" s="32">
        <f t="shared" si="19"/>
        <v>64.59034781231405</v>
      </c>
      <c r="L56" s="32">
        <f t="shared" si="20"/>
        <v>0.10236963396043099</v>
      </c>
      <c r="M56" s="30">
        <f>M57+M58</f>
        <v>54586.716132999994</v>
      </c>
      <c r="N56" s="30">
        <f>N57+N58</f>
        <v>51411.786899000006</v>
      </c>
      <c r="O56" s="32">
        <f t="shared" si="21"/>
        <v>94.183696219673109</v>
      </c>
      <c r="P56" s="32">
        <f t="shared" si="22"/>
        <v>0.13165189604260266</v>
      </c>
    </row>
    <row r="57" spans="1:16">
      <c r="B57" s="36"/>
      <c r="C57" s="36" t="s">
        <v>19</v>
      </c>
      <c r="D57" s="36"/>
      <c r="E57" s="30">
        <v>56823.550268000006</v>
      </c>
      <c r="F57" s="30">
        <v>49642.727651000001</v>
      </c>
      <c r="G57" s="32">
        <f t="shared" si="17"/>
        <v>87.36294620252923</v>
      </c>
      <c r="H57" s="32">
        <f t="shared" si="18"/>
        <v>0.14894868459976324</v>
      </c>
      <c r="I57" s="30">
        <v>54076.763312000003</v>
      </c>
      <c r="J57" s="30">
        <v>37922.768319000003</v>
      </c>
      <c r="K57" s="32">
        <f t="shared" si="19"/>
        <v>70.127659268735641</v>
      </c>
      <c r="L57" s="32">
        <f t="shared" si="20"/>
        <v>9.847456373862111E-2</v>
      </c>
      <c r="M57" s="30">
        <v>53230.977035999997</v>
      </c>
      <c r="N57" s="30">
        <v>51062.919418000005</v>
      </c>
      <c r="O57" s="32">
        <f t="shared" si="21"/>
        <v>95.927075288259815</v>
      </c>
      <c r="P57" s="32">
        <f t="shared" si="22"/>
        <v>0.13075853932206141</v>
      </c>
    </row>
    <row r="58" spans="1:16">
      <c r="B58" s="36"/>
      <c r="C58" s="36" t="s">
        <v>13</v>
      </c>
      <c r="D58" s="36"/>
      <c r="E58" s="30">
        <v>14069</v>
      </c>
      <c r="F58" s="30">
        <v>10069</v>
      </c>
      <c r="G58" s="32">
        <f t="shared" si="17"/>
        <v>71.56869713554623</v>
      </c>
      <c r="H58" s="32">
        <f t="shared" si="18"/>
        <v>3.021115833478592E-2</v>
      </c>
      <c r="I58" s="30">
        <v>6958.3133740000003</v>
      </c>
      <c r="J58" s="30">
        <v>1500</v>
      </c>
      <c r="K58" s="32">
        <f t="shared" si="19"/>
        <v>21.556948061649631</v>
      </c>
      <c r="L58" s="32">
        <f t="shared" si="20"/>
        <v>3.8950702218098704E-3</v>
      </c>
      <c r="M58" s="30">
        <v>1355.7390969999999</v>
      </c>
      <c r="N58" s="30">
        <v>348.867481</v>
      </c>
      <c r="O58" s="32">
        <f t="shared" si="21"/>
        <v>25.732641462651571</v>
      </c>
      <c r="P58" s="32">
        <f t="shared" si="22"/>
        <v>8.9335672054125794E-4</v>
      </c>
    </row>
    <row r="59" spans="1:16">
      <c r="B59" s="36" t="s">
        <v>22</v>
      </c>
      <c r="C59" s="36"/>
      <c r="D59" s="36"/>
      <c r="E59" s="30">
        <f>E60+E61</f>
        <v>5001408.1342859995</v>
      </c>
      <c r="F59" s="30">
        <f>F60+F61</f>
        <v>4663662.3262610007</v>
      </c>
      <c r="G59" s="32">
        <f t="shared" si="17"/>
        <v>93.246985669702497</v>
      </c>
      <c r="H59" s="32">
        <f t="shared" si="18"/>
        <v>13.992912996190993</v>
      </c>
      <c r="I59" s="30">
        <f>I60+I61</f>
        <v>4978918.3913330007</v>
      </c>
      <c r="J59" s="30">
        <f>J60+J61</f>
        <v>4522396.6666289996</v>
      </c>
      <c r="K59" s="32">
        <f t="shared" si="19"/>
        <v>90.830905654153995</v>
      </c>
      <c r="L59" s="32">
        <f t="shared" si="20"/>
        <v>11.743368391599224</v>
      </c>
      <c r="M59" s="30">
        <f>M60+M61</f>
        <v>5274439.8026899993</v>
      </c>
      <c r="N59" s="30">
        <f>N60+N61</f>
        <v>4717980.2009679992</v>
      </c>
      <c r="O59" s="32">
        <f t="shared" si="21"/>
        <v>89.449882403848804</v>
      </c>
      <c r="P59" s="32">
        <f t="shared" si="22"/>
        <v>12.081490965663713</v>
      </c>
    </row>
    <row r="60" spans="1:16">
      <c r="B60" s="36"/>
      <c r="C60" s="36" t="s">
        <v>19</v>
      </c>
      <c r="D60" s="36"/>
      <c r="E60" s="30">
        <v>3258137.4796389998</v>
      </c>
      <c r="F60" s="30">
        <v>3095863.5320690004</v>
      </c>
      <c r="G60" s="32">
        <f t="shared" si="17"/>
        <v>95.01942601918752</v>
      </c>
      <c r="H60" s="32">
        <f t="shared" si="18"/>
        <v>9.2888691379706181</v>
      </c>
      <c r="I60" s="30">
        <v>3727685.6875860002</v>
      </c>
      <c r="J60" s="30">
        <v>3443713.1100929999</v>
      </c>
      <c r="K60" s="32">
        <f t="shared" si="19"/>
        <v>92.382067553638166</v>
      </c>
      <c r="L60" s="32">
        <f t="shared" si="20"/>
        <v>8.9423362583863319</v>
      </c>
      <c r="M60" s="30">
        <v>3642654.2215119996</v>
      </c>
      <c r="N60" s="30">
        <v>3381859.3999199998</v>
      </c>
      <c r="O60" s="32">
        <f t="shared" si="21"/>
        <v>92.84052765557999</v>
      </c>
      <c r="P60" s="32">
        <f t="shared" si="22"/>
        <v>8.6600413835766989</v>
      </c>
    </row>
    <row r="61" spans="1:16">
      <c r="B61" s="36"/>
      <c r="C61" s="36" t="s">
        <v>13</v>
      </c>
      <c r="D61" s="36"/>
      <c r="E61" s="30">
        <v>1743270.6546470001</v>
      </c>
      <c r="F61" s="30">
        <v>1567798.7941920001</v>
      </c>
      <c r="G61" s="32">
        <f t="shared" si="17"/>
        <v>89.934330622313382</v>
      </c>
      <c r="H61" s="32">
        <f t="shared" si="18"/>
        <v>4.7040438582203752</v>
      </c>
      <c r="I61" s="30">
        <v>1251232.7037470001</v>
      </c>
      <c r="J61" s="30">
        <v>1078683.556536</v>
      </c>
      <c r="K61" s="32">
        <f t="shared" si="19"/>
        <v>86.209667738520878</v>
      </c>
      <c r="L61" s="32">
        <f t="shared" si="20"/>
        <v>2.8010321332128916</v>
      </c>
      <c r="M61" s="30">
        <v>1631785.581178</v>
      </c>
      <c r="N61" s="30">
        <v>1336120.8010479999</v>
      </c>
      <c r="O61" s="32">
        <f t="shared" si="21"/>
        <v>81.880904970580929</v>
      </c>
      <c r="P61" s="32">
        <f t="shared" si="22"/>
        <v>3.4214495820870154</v>
      </c>
    </row>
    <row r="62" spans="1:16" ht="5.0999999999999996" customHeight="1">
      <c r="B62" s="36"/>
      <c r="C62" s="36"/>
      <c r="D62" s="36"/>
      <c r="E62" s="30"/>
      <c r="F62" s="30"/>
      <c r="G62" s="32"/>
      <c r="H62" s="29"/>
      <c r="I62" s="30"/>
      <c r="J62" s="30"/>
      <c r="K62" s="29"/>
      <c r="L62" s="29"/>
      <c r="M62" s="30"/>
      <c r="N62" s="30"/>
      <c r="O62" s="29"/>
      <c r="P62" s="29"/>
    </row>
    <row r="63" spans="1:16" s="3" customFormat="1">
      <c r="A63" s="2"/>
      <c r="B63" s="26" t="s">
        <v>21</v>
      </c>
      <c r="C63" s="38"/>
      <c r="D63" s="38"/>
      <c r="E63" s="37">
        <v>6224762.1924469993</v>
      </c>
      <c r="F63" s="37">
        <v>5718289.2308960008</v>
      </c>
      <c r="G63" s="22">
        <f>F63/E63*100</f>
        <v>91.863577340102367</v>
      </c>
      <c r="H63" s="22">
        <f>F63/$F$41*100</f>
        <v>17.157229254017309</v>
      </c>
      <c r="I63" s="37">
        <v>9793976.3761340007</v>
      </c>
      <c r="J63" s="37">
        <v>9082991.9419539981</v>
      </c>
      <c r="K63" s="22">
        <f>J63/I63*100</f>
        <v>92.740594760749758</v>
      </c>
      <c r="L63" s="22">
        <f>J63/$J$41*100</f>
        <v>23.585927625362682</v>
      </c>
      <c r="M63" s="37">
        <v>7292248.4512460008</v>
      </c>
      <c r="N63" s="37">
        <v>6495674.1636720002</v>
      </c>
      <c r="O63" s="22">
        <f>N63/M63*100</f>
        <v>89.076424193447593</v>
      </c>
      <c r="P63" s="22">
        <f>N63/$N$41*100</f>
        <v>16.633691830287262</v>
      </c>
    </row>
    <row r="64" spans="1:16" s="3" customFormat="1" ht="4.5" customHeight="1">
      <c r="A64" s="2"/>
      <c r="B64" s="26"/>
      <c r="C64" s="38"/>
      <c r="D64" s="38"/>
      <c r="E64" s="37"/>
      <c r="F64" s="37"/>
      <c r="G64" s="22"/>
      <c r="H64" s="22"/>
      <c r="I64" s="37"/>
      <c r="J64" s="37"/>
      <c r="K64" s="22"/>
      <c r="L64" s="22"/>
      <c r="M64" s="37"/>
      <c r="N64" s="37"/>
      <c r="O64" s="22"/>
      <c r="P64" s="22"/>
    </row>
    <row r="65" spans="1:16" s="3" customFormat="1">
      <c r="A65" s="39"/>
      <c r="B65" s="26" t="s">
        <v>20</v>
      </c>
      <c r="C65" s="38"/>
      <c r="D65" s="38"/>
      <c r="E65" s="37">
        <f>E66+E72</f>
        <v>2225742.9702790002</v>
      </c>
      <c r="F65" s="37">
        <f>F66+F72</f>
        <v>1374220.6845539999</v>
      </c>
      <c r="G65" s="22">
        <f t="shared" ref="G65:G74" si="23">F65/E65*100</f>
        <v>61.742110517897729</v>
      </c>
      <c r="H65" s="22">
        <f t="shared" ref="H65:H74" si="24">F65/$F$41*100</f>
        <v>4.123229584665685</v>
      </c>
      <c r="I65" s="37">
        <f>I66+I72</f>
        <v>2209401.0890600001</v>
      </c>
      <c r="J65" s="37">
        <f>J66+J72</f>
        <v>1337928.1414390001</v>
      </c>
      <c r="K65" s="22">
        <f t="shared" ref="K65:K74" si="25">J65/I65*100</f>
        <v>60.556145647969593</v>
      </c>
      <c r="L65" s="22">
        <f t="shared" ref="L65:L74" si="26">J65/$J$41*100</f>
        <v>3.4742160417603163</v>
      </c>
      <c r="M65" s="37">
        <f>M66+M72</f>
        <v>1843132.006481</v>
      </c>
      <c r="N65" s="37">
        <f>N66+N72</f>
        <v>1568220.5842690002</v>
      </c>
      <c r="O65" s="22">
        <f t="shared" ref="O65:O74" si="27">N65/M65*100</f>
        <v>85.084550577748658</v>
      </c>
      <c r="P65" s="22">
        <f t="shared" ref="P65:P74" si="28">N65/$N$41*100</f>
        <v>4.0157953221436813</v>
      </c>
    </row>
    <row r="66" spans="1:16">
      <c r="B66" s="36" t="s">
        <v>19</v>
      </c>
      <c r="C66" s="36"/>
      <c r="D66" s="36"/>
      <c r="E66" s="30">
        <f>SUM(E67:E71)</f>
        <v>491022.61232099996</v>
      </c>
      <c r="F66" s="30">
        <f>SUM(F67:F71)</f>
        <v>427738.41041000001</v>
      </c>
      <c r="G66" s="32">
        <f t="shared" si="23"/>
        <v>87.111754057137261</v>
      </c>
      <c r="H66" s="32">
        <f t="shared" si="24"/>
        <v>1.2833918803025277</v>
      </c>
      <c r="I66" s="30">
        <f>SUM(I67:I71)</f>
        <v>687911.62192700012</v>
      </c>
      <c r="J66" s="30">
        <f>SUM(J67:J71)</f>
        <v>585716.93267700006</v>
      </c>
      <c r="K66" s="32">
        <f t="shared" si="25"/>
        <v>85.144212426048412</v>
      </c>
      <c r="L66" s="32">
        <f t="shared" si="26"/>
        <v>1.5209390552533331</v>
      </c>
      <c r="M66" s="30">
        <f>SUM(M67:M71)</f>
        <v>459233.95037899999</v>
      </c>
      <c r="N66" s="30">
        <f>SUM(N67:N71)</f>
        <v>414117.74264900002</v>
      </c>
      <c r="O66" s="32">
        <f t="shared" si="27"/>
        <v>90.175768212962879</v>
      </c>
      <c r="P66" s="32">
        <f t="shared" si="28"/>
        <v>1.0604452654355001</v>
      </c>
    </row>
    <row r="67" spans="1:16">
      <c r="B67" s="36"/>
      <c r="C67" s="36" t="s">
        <v>18</v>
      </c>
      <c r="D67" s="36"/>
      <c r="E67" s="30">
        <v>101287.508374</v>
      </c>
      <c r="F67" s="30">
        <v>88088.129013999991</v>
      </c>
      <c r="G67" s="32">
        <f t="shared" si="23"/>
        <v>86.968403535743192</v>
      </c>
      <c r="H67" s="32">
        <f t="shared" si="24"/>
        <v>0.26430076602016117</v>
      </c>
      <c r="I67" s="30">
        <v>279684.74935300002</v>
      </c>
      <c r="J67" s="30">
        <v>261833.47477</v>
      </c>
      <c r="K67" s="32">
        <f t="shared" si="25"/>
        <v>93.617358606682814</v>
      </c>
      <c r="L67" s="32">
        <f t="shared" si="26"/>
        <v>0.67990651376642197</v>
      </c>
      <c r="M67" s="30">
        <v>120554.65382000001</v>
      </c>
      <c r="N67" s="30">
        <v>103534.566591</v>
      </c>
      <c r="O67" s="32">
        <f t="shared" si="27"/>
        <v>85.881849692494924</v>
      </c>
      <c r="P67" s="32">
        <f t="shared" si="28"/>
        <v>0.26512445530111262</v>
      </c>
    </row>
    <row r="68" spans="1:16">
      <c r="B68" s="36"/>
      <c r="C68" s="36" t="s">
        <v>17</v>
      </c>
      <c r="D68" s="36"/>
      <c r="E68" s="30">
        <v>250996.03950800002</v>
      </c>
      <c r="F68" s="30">
        <v>224385.49104400002</v>
      </c>
      <c r="G68" s="32">
        <f t="shared" si="23"/>
        <v>89.398020575877723</v>
      </c>
      <c r="H68" s="32">
        <f t="shared" si="24"/>
        <v>0.67324914072489539</v>
      </c>
      <c r="I68" s="30">
        <v>229290.81448100001</v>
      </c>
      <c r="J68" s="30">
        <v>196138.14472499996</v>
      </c>
      <c r="K68" s="32">
        <f t="shared" si="25"/>
        <v>85.541213314174342</v>
      </c>
      <c r="L68" s="32">
        <f t="shared" si="26"/>
        <v>0.50931456458625468</v>
      </c>
      <c r="M68" s="30">
        <v>204621.08741499996</v>
      </c>
      <c r="N68" s="30">
        <v>191956.55406499997</v>
      </c>
      <c r="O68" s="32">
        <f t="shared" si="27"/>
        <v>93.810738907708696</v>
      </c>
      <c r="P68" s="32">
        <f t="shared" si="28"/>
        <v>0.49154961974202765</v>
      </c>
    </row>
    <row r="69" spans="1:16">
      <c r="B69" s="36"/>
      <c r="C69" s="36" t="s">
        <v>16</v>
      </c>
      <c r="D69" s="36"/>
      <c r="E69" s="30">
        <v>43754.091924</v>
      </c>
      <c r="F69" s="30">
        <v>39525.347831999999</v>
      </c>
      <c r="G69" s="32">
        <f t="shared" si="23"/>
        <v>90.33520316375153</v>
      </c>
      <c r="H69" s="32">
        <f t="shared" si="24"/>
        <v>0.11859236682789148</v>
      </c>
      <c r="I69" s="30">
        <v>60775.219549000001</v>
      </c>
      <c r="J69" s="30">
        <v>47827.409627000001</v>
      </c>
      <c r="K69" s="32">
        <f t="shared" si="25"/>
        <v>78.695576884653079</v>
      </c>
      <c r="L69" s="32">
        <f t="shared" si="26"/>
        <v>0.12419407934962028</v>
      </c>
      <c r="M69" s="30">
        <v>30335.581903999999</v>
      </c>
      <c r="N69" s="30">
        <v>29054.095411000002</v>
      </c>
      <c r="O69" s="32">
        <f t="shared" si="27"/>
        <v>95.775632400738544</v>
      </c>
      <c r="P69" s="32">
        <f t="shared" si="28"/>
        <v>7.4399801667567211E-2</v>
      </c>
    </row>
    <row r="70" spans="1:16">
      <c r="B70" s="36"/>
      <c r="C70" s="36" t="s">
        <v>15</v>
      </c>
      <c r="D70" s="36"/>
      <c r="E70" s="30">
        <v>65446.638718000002</v>
      </c>
      <c r="F70" s="30">
        <v>46280.776726999997</v>
      </c>
      <c r="G70" s="32">
        <f t="shared" si="23"/>
        <v>70.715284441752772</v>
      </c>
      <c r="H70" s="32">
        <f t="shared" si="24"/>
        <v>0.13886144339619347</v>
      </c>
      <c r="I70" s="30">
        <v>88186.494747000004</v>
      </c>
      <c r="J70" s="30">
        <v>50018.227761999995</v>
      </c>
      <c r="K70" s="32">
        <f t="shared" si="25"/>
        <v>56.718693611191014</v>
      </c>
      <c r="L70" s="32">
        <f t="shared" si="26"/>
        <v>0.12988300633564662</v>
      </c>
      <c r="M70" s="30">
        <v>72981.160355</v>
      </c>
      <c r="N70" s="30">
        <v>58831.059788999999</v>
      </c>
      <c r="O70" s="32">
        <f t="shared" si="27"/>
        <v>80.611296809792947</v>
      </c>
      <c r="P70" s="32">
        <f t="shared" si="28"/>
        <v>0.15065067827020459</v>
      </c>
    </row>
    <row r="71" spans="1:16">
      <c r="B71" s="36"/>
      <c r="C71" s="36" t="s">
        <v>14</v>
      </c>
      <c r="D71" s="36"/>
      <c r="E71" s="30">
        <v>29538.333796999999</v>
      </c>
      <c r="F71" s="30">
        <v>29458.665792999993</v>
      </c>
      <c r="G71" s="32">
        <f t="shared" si="23"/>
        <v>99.73028944507324</v>
      </c>
      <c r="H71" s="32">
        <f t="shared" si="24"/>
        <v>8.8388163333386088E-2</v>
      </c>
      <c r="I71" s="30">
        <v>29974.343797000001</v>
      </c>
      <c r="J71" s="30">
        <v>29899.675792999999</v>
      </c>
      <c r="K71" s="32">
        <f t="shared" si="25"/>
        <v>99.750893615867994</v>
      </c>
      <c r="L71" s="32">
        <f t="shared" si="26"/>
        <v>7.7640891215389141E-2</v>
      </c>
      <c r="M71" s="30">
        <v>30741.466885000002</v>
      </c>
      <c r="N71" s="30">
        <v>30741.466793000003</v>
      </c>
      <c r="O71" s="32">
        <f t="shared" si="27"/>
        <v>99.999999700729973</v>
      </c>
      <c r="P71" s="32">
        <f t="shared" si="28"/>
        <v>7.8720710454587964E-2</v>
      </c>
    </row>
    <row r="72" spans="1:16">
      <c r="B72" s="36" t="s">
        <v>13</v>
      </c>
      <c r="C72" s="36"/>
      <c r="D72" s="36"/>
      <c r="E72" s="30">
        <f>SUM(E73:E74)</f>
        <v>1734720.3579580002</v>
      </c>
      <c r="F72" s="30">
        <f>SUM(F73:F74)</f>
        <v>946482.27414399991</v>
      </c>
      <c r="G72" s="32">
        <f t="shared" si="23"/>
        <v>54.561086448431219</v>
      </c>
      <c r="H72" s="32">
        <f t="shared" si="24"/>
        <v>2.8398377043631577</v>
      </c>
      <c r="I72" s="30">
        <f>SUM(I73:I74)</f>
        <v>1521489.467133</v>
      </c>
      <c r="J72" s="30">
        <f>SUM(J73:J74)</f>
        <v>752211.20876200008</v>
      </c>
      <c r="K72" s="32">
        <f t="shared" si="25"/>
        <v>49.439133494589356</v>
      </c>
      <c r="L72" s="32">
        <f t="shared" si="26"/>
        <v>1.953276986506983</v>
      </c>
      <c r="M72" s="30">
        <f>SUM(M73:M74)</f>
        <v>1383898.0561019999</v>
      </c>
      <c r="N72" s="30">
        <f>SUM(N73:N74)</f>
        <v>1154102.8416200001</v>
      </c>
      <c r="O72" s="32">
        <f t="shared" si="27"/>
        <v>83.395076431477918</v>
      </c>
      <c r="P72" s="32">
        <f t="shared" si="28"/>
        <v>2.955350056708181</v>
      </c>
    </row>
    <row r="73" spans="1:16">
      <c r="B73" s="36"/>
      <c r="C73" s="36" t="s">
        <v>12</v>
      </c>
      <c r="D73" s="36"/>
      <c r="E73" s="30">
        <v>551698.34036599996</v>
      </c>
      <c r="F73" s="30">
        <v>466334.01636699995</v>
      </c>
      <c r="G73" s="32">
        <f t="shared" si="23"/>
        <v>84.526992786969629</v>
      </c>
      <c r="H73" s="32">
        <f t="shared" si="24"/>
        <v>1.399194637537003</v>
      </c>
      <c r="I73" s="30">
        <v>432779.27395900001</v>
      </c>
      <c r="J73" s="30">
        <v>367981.19560700003</v>
      </c>
      <c r="K73" s="32">
        <f t="shared" si="25"/>
        <v>85.027453426954381</v>
      </c>
      <c r="L73" s="32">
        <f t="shared" si="26"/>
        <v>0.95554173146321264</v>
      </c>
      <c r="M73" s="30">
        <v>791412.42839999998</v>
      </c>
      <c r="N73" s="30">
        <v>673184.630825</v>
      </c>
      <c r="O73" s="32">
        <f t="shared" si="27"/>
        <v>85.061164908160293</v>
      </c>
      <c r="P73" s="32">
        <f t="shared" si="28"/>
        <v>1.723846580336903</v>
      </c>
    </row>
    <row r="74" spans="1:16">
      <c r="B74" s="36"/>
      <c r="C74" s="36" t="s">
        <v>11</v>
      </c>
      <c r="D74" s="36"/>
      <c r="E74" s="30">
        <v>1183022.0175920001</v>
      </c>
      <c r="F74" s="30">
        <v>480148.25777700002</v>
      </c>
      <c r="G74" s="32">
        <f t="shared" si="23"/>
        <v>40.586586778353038</v>
      </c>
      <c r="H74" s="32">
        <f t="shared" si="24"/>
        <v>1.4406430668261547</v>
      </c>
      <c r="I74" s="30">
        <v>1088710.1931739999</v>
      </c>
      <c r="J74" s="30">
        <v>384230.01315499999</v>
      </c>
      <c r="K74" s="32">
        <f t="shared" si="25"/>
        <v>35.292221526357245</v>
      </c>
      <c r="L74" s="32">
        <f t="shared" si="26"/>
        <v>0.99773525504377003</v>
      </c>
      <c r="M74" s="30">
        <v>592485.62770199997</v>
      </c>
      <c r="N74" s="30">
        <v>480918.21079500002</v>
      </c>
      <c r="O74" s="32">
        <f t="shared" si="27"/>
        <v>81.169599448391253</v>
      </c>
      <c r="P74" s="32">
        <f t="shared" si="28"/>
        <v>1.2315034763712776</v>
      </c>
    </row>
    <row r="75" spans="1:16" ht="5.0999999999999996" customHeight="1">
      <c r="B75" s="36"/>
      <c r="C75" s="36"/>
      <c r="D75" s="36"/>
      <c r="E75" s="30"/>
      <c r="F75" s="30"/>
      <c r="G75" s="32"/>
      <c r="H75" s="29"/>
      <c r="I75" s="30"/>
      <c r="J75" s="30"/>
      <c r="K75" s="29"/>
      <c r="L75" s="29"/>
      <c r="M75" s="30"/>
      <c r="N75" s="30"/>
      <c r="O75" s="29"/>
      <c r="P75" s="29"/>
    </row>
    <row r="76" spans="1:16" s="3" customFormat="1">
      <c r="A76" s="2"/>
      <c r="B76" s="26" t="s">
        <v>10</v>
      </c>
      <c r="C76" s="38"/>
      <c r="D76" s="38"/>
      <c r="E76" s="37">
        <f>E10-E41</f>
        <v>3114370.1333219931</v>
      </c>
      <c r="F76" s="37">
        <f>F10-F41</f>
        <v>303972.99046999961</v>
      </c>
      <c r="G76" s="22"/>
      <c r="H76" s="22"/>
      <c r="I76" s="37">
        <f>I10-I41</f>
        <v>-3576907.2890589982</v>
      </c>
      <c r="J76" s="37">
        <f>J10-J41</f>
        <v>-6016349.840794988</v>
      </c>
      <c r="K76" s="22"/>
      <c r="L76" s="22"/>
      <c r="M76" s="37">
        <f>M10-M41</f>
        <v>-2214391.7276839986</v>
      </c>
      <c r="N76" s="37">
        <f>N10-N41</f>
        <v>-1949369.1775910109</v>
      </c>
      <c r="O76" s="22"/>
      <c r="P76" s="22"/>
    </row>
    <row r="77" spans="1:16" s="28" customFormat="1">
      <c r="A77" s="27"/>
      <c r="B77" s="31"/>
      <c r="C77" s="35"/>
      <c r="D77" s="35"/>
      <c r="E77" s="41"/>
      <c r="F77" s="41"/>
      <c r="G77" s="40"/>
      <c r="H77" s="40"/>
      <c r="I77" s="41"/>
      <c r="J77" s="41"/>
      <c r="K77" s="40"/>
      <c r="L77" s="40"/>
      <c r="M77" s="41"/>
      <c r="N77" s="41"/>
      <c r="O77" s="40"/>
      <c r="P77" s="40"/>
    </row>
    <row r="78" spans="1:16" s="3" customFormat="1">
      <c r="A78" s="39"/>
      <c r="B78" s="26" t="s">
        <v>9</v>
      </c>
      <c r="C78" s="38"/>
      <c r="D78" s="38"/>
      <c r="E78" s="37">
        <f>E79+E80+E81</f>
        <v>9337491.2859769985</v>
      </c>
      <c r="F78" s="37">
        <f>F79+F80+F81</f>
        <v>6954669.6003530007</v>
      </c>
      <c r="G78" s="22">
        <f>F78/E78*100</f>
        <v>74.481136178381149</v>
      </c>
      <c r="H78" s="22">
        <f>H79+H80+H81</f>
        <v>100</v>
      </c>
      <c r="I78" s="37">
        <f>I79+I80+I81</f>
        <v>11586514.119891999</v>
      </c>
      <c r="J78" s="37">
        <f>J79+J80+J81</f>
        <v>8712885.0117278658</v>
      </c>
      <c r="K78" s="22">
        <f>IFERROR(J78/I78*100,0)</f>
        <v>75.198501650892396</v>
      </c>
      <c r="L78" s="22">
        <f>L79+L80+L81</f>
        <v>100.00000000000001</v>
      </c>
      <c r="M78" s="37">
        <f>M79+M80+M81</f>
        <v>13480283.830456998</v>
      </c>
      <c r="N78" s="37">
        <f>N79+N80+N81</f>
        <v>7877200.9714119993</v>
      </c>
      <c r="O78" s="22">
        <f>IFERROR(N78/M78*100,0)</f>
        <v>58.434978598999962</v>
      </c>
      <c r="P78" s="22">
        <f>P79+P80+P81</f>
        <v>100</v>
      </c>
    </row>
    <row r="79" spans="1:16" s="28" customFormat="1">
      <c r="A79" s="27"/>
      <c r="B79" s="36" t="s">
        <v>8</v>
      </c>
      <c r="C79" s="31"/>
      <c r="D79" s="31"/>
      <c r="E79" s="30">
        <v>9219692.8617429994</v>
      </c>
      <c r="F79" s="30">
        <v>6041470.7440540008</v>
      </c>
      <c r="G79" s="32">
        <f>F79/E79*100</f>
        <v>65.527895935915708</v>
      </c>
      <c r="H79" s="32">
        <f>F79/F78*100</f>
        <v>86.869270450279217</v>
      </c>
      <c r="I79" s="30">
        <v>11460713.832666999</v>
      </c>
      <c r="J79" s="30">
        <v>7834069.2009459995</v>
      </c>
      <c r="K79" s="32">
        <f>IFERROR(J79/I79*100,0)</f>
        <v>68.355857369164838</v>
      </c>
      <c r="L79" s="32">
        <f>J79/J78*100</f>
        <v>89.913607150800829</v>
      </c>
      <c r="M79" s="30">
        <v>13399569.465705998</v>
      </c>
      <c r="N79" s="30">
        <v>6790592.7687779991</v>
      </c>
      <c r="O79" s="32">
        <f>IFERROR(N79/M79*100,0)</f>
        <v>50.677693683796399</v>
      </c>
      <c r="P79" s="32">
        <f>N79/N78*100</f>
        <v>86.205655961076431</v>
      </c>
    </row>
    <row r="80" spans="1:16" s="28" customFormat="1">
      <c r="A80" s="27"/>
      <c r="B80" s="36" t="s">
        <v>7</v>
      </c>
      <c r="C80" s="31"/>
      <c r="D80" s="35"/>
      <c r="E80" s="33">
        <v>117798.42423399999</v>
      </c>
      <c r="F80" s="33">
        <v>46501.896171</v>
      </c>
      <c r="G80" s="32">
        <f>F80/E80*100</f>
        <v>39.475821916451601</v>
      </c>
      <c r="H80" s="32">
        <f>F80/F78*100</f>
        <v>0.66864278022121548</v>
      </c>
      <c r="I80" s="33">
        <v>125800.28722499999</v>
      </c>
      <c r="J80" s="33">
        <v>63905.749402000009</v>
      </c>
      <c r="K80" s="32">
        <f>IFERROR(J80/I80*100,0)</f>
        <v>50.799366846994111</v>
      </c>
      <c r="L80" s="32">
        <f>J80/J78*100</f>
        <v>0.7334625593701799</v>
      </c>
      <c r="M80" s="33">
        <v>80714.364750999986</v>
      </c>
      <c r="N80" s="33">
        <v>32856.944003000004</v>
      </c>
      <c r="O80" s="32">
        <f>IFERROR(N80/M80*100,0)</f>
        <v>40.707678372198217</v>
      </c>
      <c r="P80" s="32">
        <f>N80/N78*100</f>
        <v>0.41711445629284677</v>
      </c>
    </row>
    <row r="81" spans="1:16" s="28" customFormat="1">
      <c r="A81" s="27"/>
      <c r="B81" s="36" t="s">
        <v>6</v>
      </c>
      <c r="C81" s="31"/>
      <c r="D81" s="35"/>
      <c r="E81" s="34">
        <v>0</v>
      </c>
      <c r="F81" s="33">
        <v>866696.96012800001</v>
      </c>
      <c r="G81" s="32" t="s">
        <v>5</v>
      </c>
      <c r="H81" s="32">
        <f>F81/F78*100</f>
        <v>12.462086769499571</v>
      </c>
      <c r="I81" s="34">
        <v>0</v>
      </c>
      <c r="J81" s="33">
        <v>814910.06137986702</v>
      </c>
      <c r="K81" s="32" t="s">
        <v>5</v>
      </c>
      <c r="L81" s="32">
        <f>J81/J78*100</f>
        <v>9.3529302898290041</v>
      </c>
      <c r="M81" s="34">
        <v>0</v>
      </c>
      <c r="N81" s="33">
        <v>1053751.2586309998</v>
      </c>
      <c r="O81" s="32" t="s">
        <v>5</v>
      </c>
      <c r="P81" s="32">
        <f>N81/N78*100</f>
        <v>13.377229582630711</v>
      </c>
    </row>
    <row r="82" spans="1:16" s="28" customFormat="1" ht="5.0999999999999996" customHeight="1">
      <c r="A82" s="27"/>
      <c r="B82" s="31"/>
      <c r="C82" s="31"/>
      <c r="D82" s="31"/>
      <c r="E82" s="30"/>
      <c r="F82" s="30"/>
      <c r="G82" s="29"/>
      <c r="H82" s="29"/>
      <c r="I82" s="30"/>
      <c r="J82" s="30"/>
      <c r="K82" s="29"/>
      <c r="L82" s="29"/>
      <c r="M82" s="30"/>
      <c r="N82" s="30"/>
      <c r="O82" s="29"/>
      <c r="P82" s="29"/>
    </row>
    <row r="83" spans="1:16" s="21" customFormat="1">
      <c r="A83" s="27"/>
      <c r="B83" s="26" t="s">
        <v>4</v>
      </c>
      <c r="C83" s="25"/>
      <c r="D83" s="25"/>
      <c r="E83" s="23">
        <f>E10-E41-E78</f>
        <v>-6223121.1526550055</v>
      </c>
      <c r="F83" s="23">
        <f>F10-F41-F78</f>
        <v>-6650696.6098830011</v>
      </c>
      <c r="G83" s="24" t="s">
        <v>3</v>
      </c>
      <c r="H83" s="24"/>
      <c r="I83" s="23">
        <f>I10-I41-I78</f>
        <v>-15163421.408950998</v>
      </c>
      <c r="J83" s="23">
        <f>J10-J41-J78</f>
        <v>-14729234.852522854</v>
      </c>
      <c r="K83" s="22"/>
      <c r="L83" s="22"/>
      <c r="M83" s="23">
        <f>M10-M41-M78</f>
        <v>-15694675.558140997</v>
      </c>
      <c r="N83" s="23">
        <f>N10-N41-N78</f>
        <v>-9826570.1490030102</v>
      </c>
      <c r="O83" s="22"/>
      <c r="P83" s="22"/>
    </row>
    <row r="84" spans="1:16" ht="5.0999999999999996" customHeight="1" thickBot="1">
      <c r="B84" s="20"/>
      <c r="C84" s="20"/>
      <c r="D84" s="20"/>
      <c r="E84" s="17"/>
      <c r="F84" s="17"/>
      <c r="G84" s="19"/>
      <c r="H84" s="19"/>
      <c r="I84" s="18"/>
      <c r="J84" s="18"/>
      <c r="K84" s="17"/>
      <c r="L84" s="17"/>
      <c r="M84" s="18"/>
      <c r="N84" s="18"/>
      <c r="O84" s="17"/>
      <c r="P84" s="17"/>
    </row>
    <row r="85" spans="1:16" ht="5.0999999999999996" customHeight="1">
      <c r="B85" s="16"/>
      <c r="C85" s="16"/>
      <c r="D85" s="16"/>
      <c r="E85" s="11"/>
      <c r="F85" s="11"/>
      <c r="G85" s="12"/>
      <c r="H85" s="12"/>
      <c r="I85" s="11"/>
      <c r="J85" s="11"/>
      <c r="K85" s="11"/>
      <c r="L85" s="11"/>
      <c r="M85" s="11"/>
      <c r="N85" s="11"/>
      <c r="O85" s="11"/>
      <c r="P85" s="11"/>
    </row>
    <row r="86" spans="1:16">
      <c r="B86" s="15" t="s">
        <v>2</v>
      </c>
      <c r="C86" s="13"/>
      <c r="D86" s="13"/>
      <c r="E86" s="11"/>
      <c r="F86" s="11"/>
      <c r="G86" s="12"/>
      <c r="H86" s="12"/>
      <c r="I86" s="11"/>
      <c r="J86" s="11"/>
      <c r="K86" s="11"/>
      <c r="L86" s="11"/>
      <c r="M86" s="11"/>
      <c r="N86" s="11"/>
      <c r="O86" s="11"/>
      <c r="P86" s="11"/>
    </row>
    <row r="87" spans="1:16">
      <c r="B87" s="10"/>
      <c r="C87" s="14" t="s">
        <v>1</v>
      </c>
      <c r="D87" s="10"/>
      <c r="E87" s="11"/>
      <c r="F87" s="11"/>
      <c r="G87" s="12"/>
      <c r="H87" s="12"/>
      <c r="I87" s="11"/>
      <c r="J87" s="11"/>
      <c r="K87" s="11"/>
      <c r="L87" s="11"/>
      <c r="M87" s="11"/>
      <c r="N87" s="11"/>
      <c r="O87" s="11"/>
      <c r="P87" s="11"/>
    </row>
    <row r="88" spans="1:16" ht="5.0999999999999996" customHeight="1">
      <c r="B88" s="13"/>
      <c r="C88" s="13"/>
      <c r="D88" s="13"/>
      <c r="E88" s="11"/>
      <c r="F88" s="11"/>
      <c r="G88" s="12"/>
      <c r="H88" s="12"/>
      <c r="I88" s="11"/>
      <c r="J88" s="11"/>
      <c r="K88" s="11"/>
      <c r="L88" s="11"/>
      <c r="M88" s="11"/>
      <c r="N88" s="11"/>
      <c r="O88" s="11"/>
      <c r="P88" s="11"/>
    </row>
    <row r="89" spans="1:16" s="5" customFormat="1">
      <c r="A89" s="2"/>
      <c r="B89" s="10" t="s">
        <v>0</v>
      </c>
      <c r="C89" s="9"/>
      <c r="D89" s="9"/>
      <c r="F89" s="8"/>
      <c r="G89" s="8"/>
      <c r="J89" s="6"/>
      <c r="L89" s="7"/>
      <c r="N89" s="6"/>
    </row>
    <row r="107" spans="12:12">
      <c r="L107" s="4"/>
    </row>
    <row r="126" spans="12:12">
      <c r="L126" s="3"/>
    </row>
  </sheetData>
  <mergeCells count="16">
    <mergeCell ref="O6:O8"/>
    <mergeCell ref="P6:P8"/>
    <mergeCell ref="B4:D8"/>
    <mergeCell ref="E4:H4"/>
    <mergeCell ref="I4:L4"/>
    <mergeCell ref="M4:P4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2023-02-02T14:16:24Z</dcterms:created>
  <dcterms:modified xsi:type="dcterms:W3CDTF">2023-05-09T12:25:31Z</dcterms:modified>
</cp:coreProperties>
</file>