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8" i="1" l="1"/>
  <c r="H8" i="1"/>
  <c r="I8" i="1"/>
  <c r="J8" i="1"/>
  <c r="F10" i="1"/>
  <c r="K10" i="1"/>
  <c r="F11" i="1"/>
  <c r="D11" i="1" s="1"/>
  <c r="C11" i="1" s="1"/>
  <c r="K11" i="1"/>
  <c r="G11" i="1" s="1"/>
  <c r="F12" i="1"/>
  <c r="D12" i="1" s="1"/>
  <c r="G12" i="1"/>
  <c r="F13" i="1"/>
  <c r="D13" i="1" s="1"/>
  <c r="K13" i="1"/>
  <c r="G13" i="1" s="1"/>
  <c r="D14" i="1"/>
  <c r="F14" i="1"/>
  <c r="K14" i="1"/>
  <c r="G14" i="1" s="1"/>
  <c r="D15" i="1"/>
  <c r="G15" i="1"/>
  <c r="D16" i="1"/>
  <c r="G16" i="1"/>
  <c r="F17" i="1"/>
  <c r="D17" i="1" s="1"/>
  <c r="K17" i="1"/>
  <c r="G17" i="1" s="1"/>
  <c r="F18" i="1"/>
  <c r="D18" i="1" s="1"/>
  <c r="C18" i="1" s="1"/>
  <c r="G18" i="1"/>
  <c r="F19" i="1"/>
  <c r="D19" i="1" s="1"/>
  <c r="K19" i="1"/>
  <c r="G19" i="1" s="1"/>
  <c r="F20" i="1"/>
  <c r="D20" i="1" s="1"/>
  <c r="K20" i="1"/>
  <c r="G20" i="1" s="1"/>
  <c r="F21" i="1"/>
  <c r="D21" i="1" s="1"/>
  <c r="K21" i="1"/>
  <c r="G21" i="1" s="1"/>
  <c r="E23" i="1"/>
  <c r="H23" i="1"/>
  <c r="I23" i="1"/>
  <c r="J23" i="1"/>
  <c r="F25" i="1"/>
  <c r="D25" i="1" s="1"/>
  <c r="K25" i="1"/>
  <c r="G25" i="1" s="1"/>
  <c r="F26" i="1"/>
  <c r="D26" i="1" s="1"/>
  <c r="K26" i="1"/>
  <c r="G26" i="1" s="1"/>
  <c r="D27" i="1"/>
  <c r="K27" i="1"/>
  <c r="G27" i="1" s="1"/>
  <c r="F28" i="1"/>
  <c r="D28" i="1" s="1"/>
  <c r="K28" i="1"/>
  <c r="G28" i="1" s="1"/>
  <c r="D29" i="1"/>
  <c r="K29" i="1"/>
  <c r="G29" i="1" s="1"/>
  <c r="F30" i="1"/>
  <c r="D30" i="1" s="1"/>
  <c r="C30" i="1" s="1"/>
  <c r="G30" i="1"/>
  <c r="F31" i="1"/>
  <c r="D31" i="1" s="1"/>
  <c r="G31" i="1"/>
  <c r="F32" i="1"/>
  <c r="D32" i="1" s="1"/>
  <c r="K32" i="1"/>
  <c r="G32" i="1" s="1"/>
  <c r="D33" i="1"/>
  <c r="G33" i="1"/>
  <c r="F34" i="1"/>
  <c r="D34" i="1" s="1"/>
  <c r="C34" i="1" s="1"/>
  <c r="K34" i="1"/>
  <c r="G34" i="1" s="1"/>
  <c r="F35" i="1"/>
  <c r="D35" i="1" s="1"/>
  <c r="K35" i="1"/>
  <c r="G35" i="1" s="1"/>
  <c r="D36" i="1"/>
  <c r="C36" i="1" s="1"/>
  <c r="F36" i="1"/>
  <c r="K36" i="1"/>
  <c r="G36" i="1" s="1"/>
  <c r="C32" i="1" l="1"/>
  <c r="C35" i="1"/>
  <c r="C12" i="1"/>
  <c r="C29" i="1"/>
  <c r="C21" i="1"/>
  <c r="C25" i="1"/>
  <c r="K8" i="1"/>
  <c r="C17" i="1"/>
  <c r="C14" i="1"/>
  <c r="C31" i="1"/>
  <c r="F8" i="1"/>
  <c r="D8" i="1" s="1"/>
  <c r="C8" i="1" s="1"/>
  <c r="C33" i="1"/>
  <c r="C27" i="1"/>
  <c r="C19" i="1"/>
  <c r="C16" i="1"/>
  <c r="D10" i="1"/>
  <c r="C15" i="1"/>
  <c r="C28" i="1"/>
  <c r="C13" i="1"/>
  <c r="C20" i="1"/>
  <c r="C26" i="1"/>
  <c r="G23" i="1"/>
  <c r="K23" i="1"/>
  <c r="G10" i="1"/>
  <c r="G8" i="1" s="1"/>
  <c r="F23" i="1"/>
  <c r="D23" i="1" s="1"/>
  <c r="C23" i="1" s="1"/>
  <c r="C10" i="1" l="1"/>
</calcChain>
</file>

<file path=xl/sharedStrings.xml><?xml version="1.0" encoding="utf-8"?>
<sst xmlns="http://schemas.openxmlformats.org/spreadsheetml/2006/main" count="42" uniqueCount="29">
  <si>
    <t>Otros estudios y procedimientos</t>
  </si>
  <si>
    <t>Prestaciones enfermería</t>
  </si>
  <si>
    <t>Estudios de Alta complejidad</t>
  </si>
  <si>
    <t>Estudios laboratoriales</t>
  </si>
  <si>
    <t>Diálisis Realizadas</t>
  </si>
  <si>
    <t>Unidad de terapia intensiva</t>
  </si>
  <si>
    <t>Intervenciones quirúrgicas</t>
  </si>
  <si>
    <t>Atención de urgencias</t>
  </si>
  <si>
    <t>Hospitalizaciones en general</t>
  </si>
  <si>
    <t>Consultas Médicas y Odontológicas</t>
  </si>
  <si>
    <t>Total general</t>
  </si>
  <si>
    <t>Fuente: Instituto de Previsión Social. Anuario Estadístico Institucional correspondiente a los años 2017 y 2018.</t>
  </si>
  <si>
    <t>2/ Convenios firmados con el Ministerio de Salud Pública y Bienestar Social y Servicios Tercerizados.</t>
  </si>
  <si>
    <t>1/ Incluye Centros Especializados, Clínicas periféricas, Sanatorios y Hospital Buongermini.</t>
  </si>
  <si>
    <t>Estudios radiológicos</t>
  </si>
  <si>
    <t>Partos y cesáreas</t>
  </si>
  <si>
    <t>Total 2018</t>
  </si>
  <si>
    <t>Total 2017</t>
  </si>
  <si>
    <r>
      <t>Convenios Interior y Tercerizados</t>
    </r>
    <r>
      <rPr>
        <vertAlign val="superscript"/>
        <sz val="10"/>
        <rFont val="Times New Roman"/>
        <family val="1"/>
      </rPr>
      <t>2/</t>
    </r>
  </si>
  <si>
    <t>Puestos Sanitarios</t>
  </si>
  <si>
    <t>Unidades Sanitarias</t>
  </si>
  <si>
    <t>Hospitales Regionales</t>
  </si>
  <si>
    <t>Total</t>
  </si>
  <si>
    <r>
      <t>Clínicas Perifericas</t>
    </r>
    <r>
      <rPr>
        <vertAlign val="superscript"/>
        <sz val="10"/>
        <rFont val="Times New Roman"/>
        <family val="1"/>
      </rPr>
      <t>1/</t>
    </r>
  </si>
  <si>
    <t>Hospital Central</t>
  </si>
  <si>
    <t>Interior</t>
  </si>
  <si>
    <t>Capital</t>
  </si>
  <si>
    <t>Año y servicios</t>
  </si>
  <si>
    <t>Cuadro 4.3.5. I.P.S.: Resumen de servicios prestados en la red asistencial, según año y servicios. Periodo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</si>
</sst>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22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166" fontId="11" fillId="6" borderId="4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0" fillId="48" borderId="20" applyNumberFormat="0" applyAlignment="0" applyProtection="0"/>
    <xf numFmtId="166" fontId="30" fillId="48" borderId="20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166" fontId="13" fillId="7" borderId="7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1" fillId="49" borderId="21" applyNumberFormat="0" applyAlignment="0" applyProtection="0"/>
    <xf numFmtId="166" fontId="31" fillId="49" borderId="21" applyNumberFormat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166" fontId="12" fillId="0" borderId="6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167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166" fontId="9" fillId="5" borderId="4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28" fillId="39" borderId="20" applyNumberFormat="0" applyAlignment="0" applyProtection="0"/>
    <xf numFmtId="166" fontId="28" fillId="39" borderId="20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22" fillId="0" borderId="0" applyFill="0" applyBorder="0" applyAlignment="0" applyProtection="0"/>
    <xf numFmtId="175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6" fontId="22" fillId="0" borderId="0" applyFill="0" applyBorder="0" applyAlignment="0" applyProtection="0"/>
    <xf numFmtId="164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6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22" fillId="0" borderId="0" applyFill="0" applyBorder="0" applyAlignment="0" applyProtection="0"/>
    <xf numFmtId="175" fontId="22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78" fontId="18" fillId="0" borderId="0" applyFont="0" applyFill="0" applyBorder="0" applyAlignment="0" applyProtection="0"/>
    <xf numFmtId="178" fontId="22" fillId="0" borderId="0" applyFont="0" applyFill="0" applyBorder="0" applyAlignment="0" applyProtection="0"/>
    <xf numFmtId="185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2" fillId="0" borderId="0" applyFill="0" applyBorder="0" applyAlignment="0" applyProtection="0"/>
    <xf numFmtId="189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4" fillId="0" borderId="0" applyNumberFormat="0" applyBorder="0" applyProtection="0"/>
    <xf numFmtId="18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5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8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2" fillId="56" borderId="23" applyNumberFormat="0" applyFont="0" applyAlignment="0" applyProtection="0"/>
    <xf numFmtId="166" fontId="22" fillId="56" borderId="23" applyNumberFormat="0" applyFont="0" applyAlignment="0" applyProtection="0"/>
    <xf numFmtId="166" fontId="22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0" fontId="26" fillId="56" borderId="23" applyNumberFormat="0" applyFont="0" applyAlignment="0" applyProtection="0"/>
    <xf numFmtId="166" fontId="26" fillId="56" borderId="23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166" fontId="10" fillId="6" borderId="5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55" fillId="48" borderId="24" applyNumberFormat="0" applyAlignment="0" applyProtection="0"/>
    <xf numFmtId="166" fontId="55" fillId="4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166" fontId="3" fillId="0" borderId="1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59" fillId="0" borderId="25" applyNumberFormat="0" applyFill="0" applyAlignment="0" applyProtection="0"/>
    <xf numFmtId="166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166" fontId="4" fillId="0" borderId="2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166" fontId="5" fillId="0" borderId="3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33" fillId="0" borderId="27" applyNumberFormat="0" applyFill="0" applyAlignment="0" applyProtection="0"/>
    <xf numFmtId="166" fontId="33" fillId="0" borderId="27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166" fontId="16" fillId="0" borderId="9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  <xf numFmtId="0" fontId="62" fillId="0" borderId="28" applyNumberFormat="0" applyFill="0" applyAlignment="0" applyProtection="0"/>
    <xf numFmtId="166" fontId="62" fillId="0" borderId="28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vertical="center" wrapText="1"/>
    </xf>
    <xf numFmtId="0" fontId="20" fillId="0" borderId="0" xfId="0" applyFont="1" applyFill="1"/>
    <xf numFmtId="3" fontId="18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4" fontId="18" fillId="0" borderId="0" xfId="1" applyNumberFormat="1" applyFont="1" applyFill="1" applyBorder="1" applyAlignment="1" applyProtection="1">
      <alignment horizontal="right" vertical="center" wrapText="1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3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indent="7"/>
    </xf>
    <xf numFmtId="0" fontId="23" fillId="0" borderId="0" xfId="0" applyFont="1" applyFill="1"/>
    <xf numFmtId="165" fontId="18" fillId="0" borderId="0" xfId="0" applyNumberFormat="1" applyFont="1" applyFill="1"/>
    <xf numFmtId="0" fontId="20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center"/>
    </xf>
    <xf numFmtId="0" fontId="25" fillId="0" borderId="0" xfId="2" applyFill="1"/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1" xfId="1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="80" zoomScaleNormal="80" workbookViewId="0"/>
  </sheetViews>
  <sheetFormatPr baseColWidth="10" defaultRowHeight="15"/>
  <cols>
    <col min="1" max="1" width="3.7109375" style="2" customWidth="1"/>
    <col min="2" max="2" width="40" style="1" customWidth="1"/>
    <col min="3" max="11" width="18.42578125" style="1" customWidth="1"/>
    <col min="12" max="16384" width="11.42578125" style="1"/>
  </cols>
  <sheetData>
    <row r="1" spans="1:11">
      <c r="A1" s="26"/>
    </row>
    <row r="2" spans="1:11">
      <c r="B2" s="1" t="s">
        <v>28</v>
      </c>
    </row>
    <row r="3" spans="1:11" ht="5.0999999999999996" customHeight="1">
      <c r="B3" s="25"/>
      <c r="C3" s="25"/>
      <c r="D3" s="25"/>
      <c r="E3" s="25"/>
      <c r="F3" s="25"/>
      <c r="G3" s="25"/>
    </row>
    <row r="4" spans="1:11" ht="15" customHeight="1">
      <c r="A4" s="1"/>
      <c r="B4" s="30" t="s">
        <v>27</v>
      </c>
      <c r="C4" s="27" t="s">
        <v>10</v>
      </c>
      <c r="D4" s="33" t="s">
        <v>26</v>
      </c>
      <c r="E4" s="34"/>
      <c r="F4" s="34"/>
      <c r="G4" s="33" t="s">
        <v>25</v>
      </c>
      <c r="H4" s="34"/>
      <c r="I4" s="34"/>
      <c r="J4" s="34"/>
      <c r="K4" s="35"/>
    </row>
    <row r="5" spans="1:11" ht="12.75" customHeight="1">
      <c r="B5" s="31"/>
      <c r="C5" s="27"/>
      <c r="D5" s="27" t="s">
        <v>22</v>
      </c>
      <c r="E5" s="27" t="s">
        <v>24</v>
      </c>
      <c r="F5" s="27" t="s">
        <v>23</v>
      </c>
      <c r="G5" s="27" t="s">
        <v>22</v>
      </c>
      <c r="H5" s="27" t="s">
        <v>21</v>
      </c>
      <c r="I5" s="27" t="s">
        <v>20</v>
      </c>
      <c r="J5" s="28" t="s">
        <v>19</v>
      </c>
      <c r="K5" s="27" t="s">
        <v>18</v>
      </c>
    </row>
    <row r="6" spans="1:11" ht="36" customHeight="1">
      <c r="B6" s="32"/>
      <c r="C6" s="27"/>
      <c r="D6" s="27"/>
      <c r="E6" s="27"/>
      <c r="F6" s="27"/>
      <c r="G6" s="27"/>
      <c r="H6" s="27"/>
      <c r="I6" s="27"/>
      <c r="J6" s="29"/>
      <c r="K6" s="27"/>
    </row>
    <row r="7" spans="1:11" ht="5.0999999999999996" customHeight="1">
      <c r="B7" s="21"/>
      <c r="C7" s="20"/>
      <c r="D7" s="20"/>
      <c r="E7" s="20"/>
      <c r="F7" s="20"/>
      <c r="G7" s="20"/>
      <c r="H7" s="20"/>
      <c r="I7" s="20"/>
      <c r="J7" s="20"/>
      <c r="K7" s="20"/>
    </row>
    <row r="8" spans="1:11">
      <c r="B8" s="18" t="s">
        <v>17</v>
      </c>
      <c r="C8" s="17">
        <f>SUM(D8+G8)</f>
        <v>30142037.5</v>
      </c>
      <c r="D8" s="17">
        <f>SUM(E8+F8)</f>
        <v>20666891.5</v>
      </c>
      <c r="E8" s="17">
        <f t="shared" ref="E8:K8" si="0">SUM(E10:E21)</f>
        <v>11526351</v>
      </c>
      <c r="F8" s="17">
        <f t="shared" si="0"/>
        <v>9140540.5</v>
      </c>
      <c r="G8" s="17">
        <f t="shared" si="0"/>
        <v>9475146</v>
      </c>
      <c r="H8" s="17">
        <f t="shared" si="0"/>
        <v>3823381</v>
      </c>
      <c r="I8" s="17">
        <f t="shared" si="0"/>
        <v>3567503</v>
      </c>
      <c r="J8" s="17">
        <f t="shared" si="0"/>
        <v>1112778</v>
      </c>
      <c r="K8" s="17">
        <f t="shared" si="0"/>
        <v>971484</v>
      </c>
    </row>
    <row r="9" spans="1:11" ht="4.5" customHeight="1">
      <c r="B9" s="16"/>
      <c r="C9" s="15"/>
      <c r="D9" s="15"/>
      <c r="E9" s="15"/>
      <c r="F9" s="15"/>
      <c r="G9" s="15"/>
      <c r="H9" s="15"/>
      <c r="I9" s="15"/>
      <c r="J9" s="15"/>
      <c r="K9" s="15"/>
    </row>
    <row r="10" spans="1:11">
      <c r="B10" s="13" t="s">
        <v>9</v>
      </c>
      <c r="C10" s="12">
        <f t="shared" ref="C10:C21" si="1">SUM(D10,G10)</f>
        <v>4532717</v>
      </c>
      <c r="D10" s="12">
        <f t="shared" ref="D10:D21" si="2">SUM(E10:F10)</f>
        <v>2340055</v>
      </c>
      <c r="E10" s="19">
        <v>786074</v>
      </c>
      <c r="F10" s="19">
        <f>1021304+226554+306123</f>
        <v>1553981</v>
      </c>
      <c r="G10" s="19">
        <f t="shared" ref="G10:G21" si="3">SUM(H10:K10)</f>
        <v>2192662</v>
      </c>
      <c r="H10" s="19">
        <v>806177</v>
      </c>
      <c r="I10" s="19">
        <v>736976</v>
      </c>
      <c r="J10" s="19">
        <v>406203</v>
      </c>
      <c r="K10" s="19">
        <f>208084+35222</f>
        <v>243306</v>
      </c>
    </row>
    <row r="11" spans="1:11">
      <c r="B11" s="13" t="s">
        <v>8</v>
      </c>
      <c r="C11" s="12">
        <f t="shared" si="1"/>
        <v>180365</v>
      </c>
      <c r="D11" s="12">
        <f t="shared" si="2"/>
        <v>136980</v>
      </c>
      <c r="E11" s="19">
        <v>76357</v>
      </c>
      <c r="F11" s="19">
        <f>49814+10728+81</f>
        <v>60623</v>
      </c>
      <c r="G11" s="19">
        <f t="shared" si="3"/>
        <v>43385</v>
      </c>
      <c r="H11" s="19">
        <v>19070</v>
      </c>
      <c r="I11" s="19">
        <v>14172</v>
      </c>
      <c r="J11" s="19">
        <v>1799</v>
      </c>
      <c r="K11" s="19">
        <f>530+7814</f>
        <v>8344</v>
      </c>
    </row>
    <row r="12" spans="1:11">
      <c r="B12" s="13" t="s">
        <v>15</v>
      </c>
      <c r="C12" s="12">
        <f t="shared" si="1"/>
        <v>10431</v>
      </c>
      <c r="D12" s="12">
        <f t="shared" si="2"/>
        <v>6409</v>
      </c>
      <c r="E12" s="19">
        <v>6405</v>
      </c>
      <c r="F12" s="11">
        <f>3.5+0.5</f>
        <v>4</v>
      </c>
      <c r="G12" s="19">
        <f t="shared" si="3"/>
        <v>4022</v>
      </c>
      <c r="H12" s="19">
        <v>3114</v>
      </c>
      <c r="I12" s="19">
        <v>847</v>
      </c>
      <c r="J12" s="11">
        <v>0</v>
      </c>
      <c r="K12" s="19">
        <v>61</v>
      </c>
    </row>
    <row r="13" spans="1:11">
      <c r="B13" s="13" t="s">
        <v>7</v>
      </c>
      <c r="C13" s="12">
        <f t="shared" si="1"/>
        <v>1264022</v>
      </c>
      <c r="D13" s="12">
        <f t="shared" si="2"/>
        <v>783036</v>
      </c>
      <c r="E13" s="19">
        <v>191452</v>
      </c>
      <c r="F13" s="19">
        <f>495729+95855</f>
        <v>591584</v>
      </c>
      <c r="G13" s="19">
        <f t="shared" si="3"/>
        <v>480986</v>
      </c>
      <c r="H13" s="19">
        <v>201902</v>
      </c>
      <c r="I13" s="19">
        <v>229447</v>
      </c>
      <c r="J13" s="19">
        <v>22342</v>
      </c>
      <c r="K13" s="19">
        <f>19023+8272</f>
        <v>27295</v>
      </c>
    </row>
    <row r="14" spans="1:11">
      <c r="B14" s="13" t="s">
        <v>6</v>
      </c>
      <c r="C14" s="12">
        <f t="shared" si="1"/>
        <v>44320.5</v>
      </c>
      <c r="D14" s="12">
        <f t="shared" si="2"/>
        <v>30952.5</v>
      </c>
      <c r="E14" s="19">
        <v>28263</v>
      </c>
      <c r="F14" s="19">
        <f>395+2294.5</f>
        <v>2689.5</v>
      </c>
      <c r="G14" s="19">
        <f t="shared" si="3"/>
        <v>13368</v>
      </c>
      <c r="H14" s="19">
        <v>7419</v>
      </c>
      <c r="I14" s="19">
        <v>4075</v>
      </c>
      <c r="J14" s="19">
        <v>546</v>
      </c>
      <c r="K14" s="19">
        <f>876+452</f>
        <v>1328</v>
      </c>
    </row>
    <row r="15" spans="1:11">
      <c r="B15" s="13" t="s">
        <v>5</v>
      </c>
      <c r="C15" s="12">
        <f t="shared" si="1"/>
        <v>4978</v>
      </c>
      <c r="D15" s="12">
        <f t="shared" si="2"/>
        <v>4789</v>
      </c>
      <c r="E15" s="19">
        <v>4494</v>
      </c>
      <c r="F15" s="11">
        <v>295</v>
      </c>
      <c r="G15" s="19">
        <f t="shared" si="3"/>
        <v>189</v>
      </c>
      <c r="H15" s="19">
        <v>184</v>
      </c>
      <c r="I15" s="11">
        <v>0</v>
      </c>
      <c r="J15" s="11">
        <v>0</v>
      </c>
      <c r="K15" s="11">
        <v>5</v>
      </c>
    </row>
    <row r="16" spans="1:11">
      <c r="B16" s="14" t="s">
        <v>4</v>
      </c>
      <c r="C16" s="12">
        <f t="shared" si="1"/>
        <v>79130</v>
      </c>
      <c r="D16" s="12">
        <f t="shared" si="2"/>
        <v>71342</v>
      </c>
      <c r="E16" s="19">
        <v>71183</v>
      </c>
      <c r="F16" s="11">
        <v>159</v>
      </c>
      <c r="G16" s="19">
        <f t="shared" si="3"/>
        <v>7788</v>
      </c>
      <c r="H16" s="19">
        <v>7788</v>
      </c>
      <c r="I16" s="11">
        <v>0</v>
      </c>
      <c r="J16" s="11">
        <v>0</v>
      </c>
      <c r="K16" s="11">
        <v>0</v>
      </c>
    </row>
    <row r="17" spans="2:11">
      <c r="B17" s="13" t="s">
        <v>3</v>
      </c>
      <c r="C17" s="12">
        <f t="shared" si="1"/>
        <v>8671949</v>
      </c>
      <c r="D17" s="12">
        <f t="shared" si="2"/>
        <v>6857777</v>
      </c>
      <c r="E17" s="19">
        <v>3911007</v>
      </c>
      <c r="F17" s="19">
        <f>364041+2582729</f>
        <v>2946770</v>
      </c>
      <c r="G17" s="19">
        <f t="shared" si="3"/>
        <v>1814172</v>
      </c>
      <c r="H17" s="19">
        <v>734664</v>
      </c>
      <c r="I17" s="19">
        <v>770996</v>
      </c>
      <c r="J17" s="19">
        <v>22373</v>
      </c>
      <c r="K17" s="19">
        <f>162082+124057</f>
        <v>286139</v>
      </c>
    </row>
    <row r="18" spans="2:11">
      <c r="B18" s="13" t="s">
        <v>2</v>
      </c>
      <c r="C18" s="12">
        <f t="shared" si="1"/>
        <v>125432</v>
      </c>
      <c r="D18" s="12">
        <f t="shared" si="2"/>
        <v>114179</v>
      </c>
      <c r="E18" s="19">
        <v>112938</v>
      </c>
      <c r="F18" s="19">
        <f>305+936</f>
        <v>1241</v>
      </c>
      <c r="G18" s="19">
        <f t="shared" si="3"/>
        <v>11253</v>
      </c>
      <c r="H18" s="19">
        <v>8006</v>
      </c>
      <c r="I18" s="19">
        <v>2658</v>
      </c>
      <c r="J18" s="11">
        <v>0</v>
      </c>
      <c r="K18" s="19">
        <v>589</v>
      </c>
    </row>
    <row r="19" spans="2:11">
      <c r="B19" s="13" t="s">
        <v>14</v>
      </c>
      <c r="C19" s="12">
        <f t="shared" si="1"/>
        <v>362329</v>
      </c>
      <c r="D19" s="12">
        <f t="shared" si="2"/>
        <v>269696</v>
      </c>
      <c r="E19" s="19">
        <v>191874</v>
      </c>
      <c r="F19" s="19">
        <f>20854+605+56363</f>
        <v>77822</v>
      </c>
      <c r="G19" s="19">
        <f t="shared" si="3"/>
        <v>92633</v>
      </c>
      <c r="H19" s="19">
        <v>52064</v>
      </c>
      <c r="I19" s="19">
        <v>30468</v>
      </c>
      <c r="J19" s="11">
        <v>0</v>
      </c>
      <c r="K19" s="19">
        <f>1640+8461</f>
        <v>10101</v>
      </c>
    </row>
    <row r="20" spans="2:11">
      <c r="B20" s="13" t="s">
        <v>1</v>
      </c>
      <c r="C20" s="12">
        <f t="shared" si="1"/>
        <v>13511303</v>
      </c>
      <c r="D20" s="12">
        <f t="shared" si="2"/>
        <v>9100101</v>
      </c>
      <c r="E20" s="19">
        <v>5545812</v>
      </c>
      <c r="F20" s="19">
        <f>1736350+216+1817723</f>
        <v>3554289</v>
      </c>
      <c r="G20" s="19">
        <f t="shared" si="3"/>
        <v>4411202</v>
      </c>
      <c r="H20" s="19">
        <v>1862217</v>
      </c>
      <c r="I20" s="19">
        <v>1596904</v>
      </c>
      <c r="J20" s="19">
        <v>599866</v>
      </c>
      <c r="K20" s="19">
        <f>338718+13497</f>
        <v>352215</v>
      </c>
    </row>
    <row r="21" spans="2:11">
      <c r="B21" s="13" t="s">
        <v>0</v>
      </c>
      <c r="C21" s="12">
        <f t="shared" si="1"/>
        <v>1355061</v>
      </c>
      <c r="D21" s="12">
        <f t="shared" si="2"/>
        <v>951575</v>
      </c>
      <c r="E21" s="19">
        <v>600492</v>
      </c>
      <c r="F21" s="11">
        <f>105541+62276+183266</f>
        <v>351083</v>
      </c>
      <c r="G21" s="19">
        <f t="shared" si="3"/>
        <v>403486</v>
      </c>
      <c r="H21" s="19">
        <v>120776</v>
      </c>
      <c r="I21" s="19">
        <v>180960</v>
      </c>
      <c r="J21" s="19">
        <v>59649</v>
      </c>
      <c r="K21" s="19">
        <f>32939+9162</f>
        <v>42101</v>
      </c>
    </row>
    <row r="22" spans="2:11" ht="5.0999999999999996" customHeight="1">
      <c r="B22" s="13"/>
      <c r="C22" s="12"/>
      <c r="D22" s="12"/>
      <c r="E22" s="19"/>
      <c r="F22" s="19"/>
      <c r="G22" s="19"/>
      <c r="H22" s="19"/>
      <c r="I22" s="19"/>
      <c r="J22" s="19"/>
      <c r="K22" s="19"/>
    </row>
    <row r="23" spans="2:11">
      <c r="B23" s="18" t="s">
        <v>16</v>
      </c>
      <c r="C23" s="17">
        <f>SUM(D23+G23)</f>
        <v>31588449</v>
      </c>
      <c r="D23" s="17">
        <f>SUM(E23+F23)</f>
        <v>20952074</v>
      </c>
      <c r="E23" s="17">
        <f t="shared" ref="E23:K23" si="4">SUM(E25:E36)</f>
        <v>13944124</v>
      </c>
      <c r="F23" s="17">
        <f t="shared" si="4"/>
        <v>7007950</v>
      </c>
      <c r="G23" s="17">
        <f t="shared" si="4"/>
        <v>10636375</v>
      </c>
      <c r="H23" s="17">
        <f t="shared" si="4"/>
        <v>4797125</v>
      </c>
      <c r="I23" s="17">
        <f t="shared" si="4"/>
        <v>3634928</v>
      </c>
      <c r="J23" s="17">
        <f t="shared" si="4"/>
        <v>1279432</v>
      </c>
      <c r="K23" s="17">
        <f t="shared" si="4"/>
        <v>924890</v>
      </c>
    </row>
    <row r="24" spans="2:11" ht="4.5" customHeight="1">
      <c r="B24" s="16"/>
      <c r="C24" s="15"/>
      <c r="D24" s="15"/>
      <c r="E24" s="15"/>
      <c r="F24" s="15"/>
      <c r="G24" s="15"/>
      <c r="H24" s="15"/>
      <c r="I24" s="15"/>
      <c r="J24" s="15"/>
      <c r="K24" s="15"/>
    </row>
    <row r="25" spans="2:11">
      <c r="B25" s="13" t="s">
        <v>9</v>
      </c>
      <c r="C25" s="12">
        <f t="shared" ref="C25:C36" si="5">SUM(D25,G25)</f>
        <v>4805618</v>
      </c>
      <c r="D25" s="12">
        <f t="shared" ref="D25:D36" si="6">SUM(E25:F25)</f>
        <v>2061626</v>
      </c>
      <c r="E25" s="19">
        <v>734128</v>
      </c>
      <c r="F25" s="19">
        <f>230060+267081+830357</f>
        <v>1327498</v>
      </c>
      <c r="G25" s="19">
        <f t="shared" ref="G25:G36" si="7">SUM(H25:K25)</f>
        <v>2743992</v>
      </c>
      <c r="H25" s="19">
        <v>1284559</v>
      </c>
      <c r="I25" s="19">
        <v>760217</v>
      </c>
      <c r="J25" s="19">
        <v>460000</v>
      </c>
      <c r="K25" s="19">
        <f>212458+26758</f>
        <v>239216</v>
      </c>
    </row>
    <row r="26" spans="2:11">
      <c r="B26" s="13" t="s">
        <v>8</v>
      </c>
      <c r="C26" s="12">
        <f t="shared" si="5"/>
        <v>118764</v>
      </c>
      <c r="D26" s="12">
        <f t="shared" si="6"/>
        <v>107710</v>
      </c>
      <c r="E26" s="19">
        <v>81586</v>
      </c>
      <c r="F26" s="19">
        <f>6184+13+19927</f>
        <v>26124</v>
      </c>
      <c r="G26" s="19">
        <f t="shared" si="7"/>
        <v>11054</v>
      </c>
      <c r="H26" s="19">
        <v>757</v>
      </c>
      <c r="I26" s="19">
        <v>5875</v>
      </c>
      <c r="J26" s="19">
        <v>1</v>
      </c>
      <c r="K26" s="19">
        <f>517+3904</f>
        <v>4421</v>
      </c>
    </row>
    <row r="27" spans="2:11">
      <c r="B27" s="13" t="s">
        <v>15</v>
      </c>
      <c r="C27" s="12">
        <f t="shared" si="5"/>
        <v>11032</v>
      </c>
      <c r="D27" s="12">
        <f t="shared" si="6"/>
        <v>10286</v>
      </c>
      <c r="E27" s="19">
        <v>7652</v>
      </c>
      <c r="F27" s="11">
        <v>2634</v>
      </c>
      <c r="G27" s="19">
        <f t="shared" si="7"/>
        <v>746</v>
      </c>
      <c r="H27" s="19">
        <v>0</v>
      </c>
      <c r="I27" s="19">
        <v>616</v>
      </c>
      <c r="J27" s="11">
        <v>0</v>
      </c>
      <c r="K27" s="19">
        <f>72+58</f>
        <v>130</v>
      </c>
    </row>
    <row r="28" spans="2:11">
      <c r="B28" s="13" t="s">
        <v>7</v>
      </c>
      <c r="C28" s="12">
        <f t="shared" si="5"/>
        <v>1342449</v>
      </c>
      <c r="D28" s="12">
        <f t="shared" si="6"/>
        <v>552650</v>
      </c>
      <c r="E28" s="19">
        <v>181729</v>
      </c>
      <c r="F28" s="19">
        <f>111188+259733</f>
        <v>370921</v>
      </c>
      <c r="G28" s="19">
        <f t="shared" si="7"/>
        <v>789799</v>
      </c>
      <c r="H28" s="19">
        <v>523139</v>
      </c>
      <c r="I28" s="19">
        <v>214332</v>
      </c>
      <c r="J28" s="19">
        <v>26452</v>
      </c>
      <c r="K28" s="19">
        <f>17645+8231</f>
        <v>25876</v>
      </c>
    </row>
    <row r="29" spans="2:11">
      <c r="B29" s="13" t="s">
        <v>6</v>
      </c>
      <c r="C29" s="12">
        <f t="shared" si="5"/>
        <v>64896</v>
      </c>
      <c r="D29" s="12">
        <f t="shared" si="6"/>
        <v>59802</v>
      </c>
      <c r="E29" s="19">
        <v>26715</v>
      </c>
      <c r="F29" s="19">
        <v>33087</v>
      </c>
      <c r="G29" s="19">
        <f t="shared" si="7"/>
        <v>5094</v>
      </c>
      <c r="H29" s="19">
        <v>720</v>
      </c>
      <c r="I29" s="19">
        <v>3010</v>
      </c>
      <c r="J29" s="19">
        <v>304</v>
      </c>
      <c r="K29" s="19">
        <f>950+110</f>
        <v>1060</v>
      </c>
    </row>
    <row r="30" spans="2:11">
      <c r="B30" s="13" t="s">
        <v>5</v>
      </c>
      <c r="C30" s="12">
        <f t="shared" si="5"/>
        <v>3723</v>
      </c>
      <c r="D30" s="12">
        <f t="shared" si="6"/>
        <v>3723</v>
      </c>
      <c r="E30" s="19">
        <v>3318</v>
      </c>
      <c r="F30" s="19">
        <f>245+160</f>
        <v>405</v>
      </c>
      <c r="G30" s="19">
        <f t="shared" si="7"/>
        <v>0</v>
      </c>
      <c r="H30" s="19">
        <v>0</v>
      </c>
      <c r="I30" s="11">
        <v>0</v>
      </c>
      <c r="J30" s="11">
        <v>0</v>
      </c>
      <c r="K30" s="11">
        <v>0</v>
      </c>
    </row>
    <row r="31" spans="2:11">
      <c r="B31" s="14" t="s">
        <v>4</v>
      </c>
      <c r="C31" s="12">
        <f t="shared" si="5"/>
        <v>75310</v>
      </c>
      <c r="D31" s="12">
        <f t="shared" si="6"/>
        <v>75310</v>
      </c>
      <c r="E31" s="19">
        <v>70178</v>
      </c>
      <c r="F31" s="11">
        <f>181+4951</f>
        <v>5132</v>
      </c>
      <c r="G31" s="19">
        <f t="shared" si="7"/>
        <v>0</v>
      </c>
      <c r="H31" s="19">
        <v>0</v>
      </c>
      <c r="I31" s="11">
        <v>0</v>
      </c>
      <c r="J31" s="11">
        <v>0</v>
      </c>
      <c r="K31" s="11">
        <v>0</v>
      </c>
    </row>
    <row r="32" spans="2:11">
      <c r="B32" s="13" t="s">
        <v>3</v>
      </c>
      <c r="C32" s="12">
        <f t="shared" si="5"/>
        <v>8267229</v>
      </c>
      <c r="D32" s="12">
        <f t="shared" si="6"/>
        <v>5485557</v>
      </c>
      <c r="E32" s="19">
        <v>4005007</v>
      </c>
      <c r="F32" s="19">
        <f>277764+1202786</f>
        <v>1480550</v>
      </c>
      <c r="G32" s="19">
        <f t="shared" si="7"/>
        <v>2781672</v>
      </c>
      <c r="H32" s="19">
        <v>1822086</v>
      </c>
      <c r="I32" s="19">
        <v>663106</v>
      </c>
      <c r="J32" s="19">
        <v>35386</v>
      </c>
      <c r="K32" s="19">
        <f>145891+115203</f>
        <v>261094</v>
      </c>
    </row>
    <row r="33" spans="1:12">
      <c r="B33" s="13" t="s">
        <v>2</v>
      </c>
      <c r="C33" s="12">
        <f t="shared" si="5"/>
        <v>126183</v>
      </c>
      <c r="D33" s="12">
        <f t="shared" si="6"/>
        <v>119726</v>
      </c>
      <c r="E33" s="19">
        <v>107052</v>
      </c>
      <c r="F33" s="19">
        <v>12674</v>
      </c>
      <c r="G33" s="19">
        <f t="shared" si="7"/>
        <v>6457</v>
      </c>
      <c r="H33" s="19">
        <v>2921</v>
      </c>
      <c r="I33" s="11">
        <v>2983</v>
      </c>
      <c r="J33" s="11">
        <v>12</v>
      </c>
      <c r="K33" s="19">
        <v>541</v>
      </c>
    </row>
    <row r="34" spans="1:12">
      <c r="B34" s="13" t="s">
        <v>14</v>
      </c>
      <c r="C34" s="12">
        <f t="shared" si="5"/>
        <v>636274</v>
      </c>
      <c r="D34" s="12">
        <f t="shared" si="6"/>
        <v>513361</v>
      </c>
      <c r="E34" s="19">
        <v>358332</v>
      </c>
      <c r="F34" s="19">
        <f>40210+114819</f>
        <v>155029</v>
      </c>
      <c r="G34" s="19">
        <f t="shared" si="7"/>
        <v>122913</v>
      </c>
      <c r="H34" s="19">
        <v>60607</v>
      </c>
      <c r="I34" s="19">
        <v>51474</v>
      </c>
      <c r="J34" s="11">
        <v>263</v>
      </c>
      <c r="K34" s="19">
        <f>4571+5998</f>
        <v>10569</v>
      </c>
    </row>
    <row r="35" spans="1:12">
      <c r="B35" s="13" t="s">
        <v>1</v>
      </c>
      <c r="C35" s="12">
        <f t="shared" si="5"/>
        <v>15010988</v>
      </c>
      <c r="D35" s="12">
        <f t="shared" si="6"/>
        <v>11294607</v>
      </c>
      <c r="E35" s="19">
        <v>8005834</v>
      </c>
      <c r="F35" s="19">
        <f>1113549+916+2174308</f>
        <v>3288773</v>
      </c>
      <c r="G35" s="19">
        <f t="shared" si="7"/>
        <v>3716381</v>
      </c>
      <c r="H35" s="19">
        <v>945798</v>
      </c>
      <c r="I35" s="19">
        <v>1732931</v>
      </c>
      <c r="J35" s="19">
        <v>685013</v>
      </c>
      <c r="K35" s="19">
        <f>340207+12432</f>
        <v>352639</v>
      </c>
    </row>
    <row r="36" spans="1:12">
      <c r="B36" s="13" t="s">
        <v>0</v>
      </c>
      <c r="C36" s="12">
        <f t="shared" si="5"/>
        <v>1125983</v>
      </c>
      <c r="D36" s="12">
        <f t="shared" si="6"/>
        <v>667716</v>
      </c>
      <c r="E36" s="19">
        <v>362593</v>
      </c>
      <c r="F36" s="19">
        <f>93042+62172+149909</f>
        <v>305123</v>
      </c>
      <c r="G36" s="19">
        <f t="shared" si="7"/>
        <v>458267</v>
      </c>
      <c r="H36" s="19">
        <v>156538</v>
      </c>
      <c r="I36" s="19">
        <v>200384</v>
      </c>
      <c r="J36" s="19">
        <v>72001</v>
      </c>
      <c r="K36" s="19">
        <f>23610+5734</f>
        <v>29344</v>
      </c>
    </row>
    <row r="37" spans="1:12" ht="5.0999999999999996" customHeight="1" thickBot="1">
      <c r="B37" s="10"/>
      <c r="C37" s="9"/>
      <c r="D37" s="9"/>
      <c r="E37" s="8"/>
      <c r="F37" s="8"/>
      <c r="G37" s="9"/>
      <c r="H37" s="8"/>
      <c r="I37" s="8"/>
      <c r="J37" s="8"/>
      <c r="K37" s="8"/>
    </row>
    <row r="38" spans="1:12" ht="5.0999999999999996" customHeight="1">
      <c r="H38" s="5"/>
      <c r="I38" s="5"/>
      <c r="J38" s="7"/>
      <c r="K38" s="5"/>
    </row>
    <row r="39" spans="1:12" ht="12.75">
      <c r="A39" s="22"/>
      <c r="B39" s="6" t="s">
        <v>13</v>
      </c>
      <c r="G39" s="5"/>
      <c r="I39" s="5"/>
    </row>
    <row r="40" spans="1:12" ht="12.75" customHeight="1">
      <c r="A40" s="22"/>
      <c r="B40" s="4" t="s">
        <v>12</v>
      </c>
      <c r="J40" s="3"/>
      <c r="K40" s="3"/>
      <c r="L40" s="3"/>
    </row>
    <row r="41" spans="1:12" ht="5.0999999999999996" customHeight="1">
      <c r="A41" s="22"/>
      <c r="B41" s="4"/>
      <c r="J41" s="3"/>
      <c r="K41" s="3"/>
      <c r="L41" s="3"/>
    </row>
    <row r="42" spans="1:12" ht="12.75">
      <c r="A42" s="22"/>
      <c r="B42" s="24" t="s">
        <v>11</v>
      </c>
      <c r="E42" s="23"/>
      <c r="F42" s="23"/>
      <c r="H42" s="5"/>
    </row>
    <row r="43" spans="1:12" ht="12.75">
      <c r="A43" s="22"/>
      <c r="B43" s="4"/>
    </row>
  </sheetData>
  <mergeCells count="12">
    <mergeCell ref="H5:H6"/>
    <mergeCell ref="I5:I6"/>
    <mergeCell ref="J5:J6"/>
    <mergeCell ref="K5:K6"/>
    <mergeCell ref="B4:B6"/>
    <mergeCell ref="C4:C6"/>
    <mergeCell ref="D4:F4"/>
    <mergeCell ref="G4:K4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2023-02-02T12:48:18Z</dcterms:created>
  <dcterms:modified xsi:type="dcterms:W3CDTF">2023-05-08T20:56:27Z</dcterms:modified>
</cp:coreProperties>
</file>