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E9" i="1"/>
  <c r="F9" i="1"/>
  <c r="G9" i="1"/>
  <c r="I9" i="1"/>
  <c r="J9" i="1"/>
  <c r="K9" i="1"/>
  <c r="L9" i="1"/>
  <c r="N9" i="1"/>
  <c r="J11" i="1"/>
  <c r="O11" i="1"/>
  <c r="O9" i="1" s="1"/>
  <c r="M13" i="1"/>
  <c r="M9" i="1" s="1"/>
  <c r="J16" i="1"/>
  <c r="H17" i="1"/>
  <c r="J17" i="1"/>
  <c r="H18" i="1"/>
  <c r="J18" i="1"/>
  <c r="C20" i="1"/>
  <c r="C9" i="1" s="1"/>
  <c r="H28" i="1"/>
  <c r="H11" i="1" s="1"/>
  <c r="H29" i="1"/>
  <c r="H12" i="1" s="1"/>
  <c r="H30" i="1"/>
  <c r="H13" i="1" s="1"/>
  <c r="H31" i="1"/>
  <c r="H16" i="1" s="1"/>
  <c r="H32" i="1"/>
  <c r="H33" i="1"/>
  <c r="H34" i="1"/>
  <c r="H19" i="1" s="1"/>
  <c r="H35" i="1"/>
  <c r="H20" i="1" s="1"/>
  <c r="H36" i="1"/>
  <c r="H21" i="1" s="1"/>
  <c r="H37" i="1"/>
  <c r="H22" i="1" s="1"/>
  <c r="H9" i="1" l="1"/>
</calcChain>
</file>

<file path=xl/sharedStrings.xml><?xml version="1.0" encoding="utf-8"?>
<sst xmlns="http://schemas.openxmlformats.org/spreadsheetml/2006/main" count="59" uniqueCount="34">
  <si>
    <t>FUENTE: Hospital Central de las Fuerzas Armadas.</t>
  </si>
  <si>
    <t>…</t>
  </si>
  <si>
    <t>Salud Mental</t>
  </si>
  <si>
    <t>Salud Bucal</t>
  </si>
  <si>
    <t>UCIN</t>
  </si>
  <si>
    <t>UTI</t>
  </si>
  <si>
    <t xml:space="preserve">Urgencias </t>
  </si>
  <si>
    <t>Neurocirugía</t>
  </si>
  <si>
    <t>Urología</t>
  </si>
  <si>
    <t>Traumatología</t>
  </si>
  <si>
    <t>Pediatría</t>
  </si>
  <si>
    <t>Oftalmología</t>
  </si>
  <si>
    <t>Otorrinolaringología</t>
  </si>
  <si>
    <t>Ginecología</t>
  </si>
  <si>
    <t>Clínica médica</t>
  </si>
  <si>
    <t>Cirugía</t>
  </si>
  <si>
    <t>TOTAL</t>
  </si>
  <si>
    <t>OCUPADAS</t>
  </si>
  <si>
    <t>DISPONIBLES</t>
  </si>
  <si>
    <t>TRATAMIENTO MÉDICO/ ENDOSCOPÍA</t>
  </si>
  <si>
    <t>LEGRADO</t>
  </si>
  <si>
    <t>CESÁREA/ PARTO VAGINAL</t>
  </si>
  <si>
    <t>CURACIONES</t>
  </si>
  <si>
    <t>INYECCIONES</t>
  </si>
  <si>
    <t>CIRUGÍA MAYOR Y MENOR</t>
  </si>
  <si>
    <t>MORTA-LIDAD</t>
  </si>
  <si>
    <t>DÍAS - CAMAS</t>
  </si>
  <si>
    <t>DÍAS DE INTERNACIÓN EGRESADOS</t>
  </si>
  <si>
    <t xml:space="preserve">PACIENTES EGRESADOS </t>
  </si>
  <si>
    <t>PACIENTES INGRESADOS</t>
  </si>
  <si>
    <t>CONSULTAS</t>
  </si>
  <si>
    <t>ACTIVIDADES</t>
  </si>
  <si>
    <t>SERVICIOS</t>
  </si>
  <si>
    <t>Cuadro 4.1.13. Hospital Militar: Servicios hospitalarios por actividades, según servicios.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</si>
</sst>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6" fillId="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167" fontId="11" fillId="6" borderId="4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1" fillId="48" borderId="18" applyNumberFormat="0" applyAlignment="0" applyProtection="0"/>
    <xf numFmtId="167" fontId="31" fillId="48" borderId="18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167" fontId="13" fillId="7" borderId="7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2" fillId="49" borderId="19" applyNumberFormat="0" applyAlignment="0" applyProtection="0"/>
    <xf numFmtId="167" fontId="32" fillId="49" borderId="19" applyNumberFormat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167" fontId="12" fillId="0" borderId="6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168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167" fontId="9" fillId="5" borderId="4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29" fillId="39" borderId="18" applyNumberFormat="0" applyAlignment="0" applyProtection="0"/>
    <xf numFmtId="167" fontId="29" fillId="39" borderId="18" applyNumberFormat="0" applyAlignment="0" applyProtection="0"/>
    <xf numFmtId="0" fontId="1" fillId="0" borderId="0" applyNumberFormat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1" fontId="28" fillId="0" borderId="0" applyFill="0" applyBorder="0" applyAlignment="0" applyProtection="0"/>
    <xf numFmtId="167" fontId="28" fillId="0" borderId="0" applyNumberFormat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ill="0" applyBorder="0" applyAlignment="0" applyProtection="0"/>
    <xf numFmtId="167" fontId="28" fillId="0" borderId="0" applyFont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3" fontId="28" fillId="0" borderId="0" applyFill="0" applyBorder="0" applyAlignment="0" applyProtection="0"/>
    <xf numFmtId="174" fontId="28" fillId="0" borderId="0" applyFont="0" applyFill="0" applyBorder="0" applyAlignment="0" applyProtection="0"/>
    <xf numFmtId="0" fontId="35" fillId="54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67" fontId="7" fillId="3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8" fillId="0" borderId="0" applyFill="0" applyBorder="0" applyAlignment="0" applyProtection="0"/>
    <xf numFmtId="176" fontId="1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ill="0" applyBorder="0" applyAlignment="0" applyProtection="0"/>
    <xf numFmtId="177" fontId="18" fillId="0" borderId="0" applyFont="0" applyFill="0" applyBorder="0" applyAlignment="0" applyProtection="0"/>
    <xf numFmtId="178" fontId="28" fillId="0" borderId="0" applyFill="0" applyBorder="0" applyAlignment="0" applyProtection="0"/>
    <xf numFmtId="179" fontId="28" fillId="0" borderId="0" applyFill="0" applyBorder="0" applyAlignment="0" applyProtection="0"/>
    <xf numFmtId="178" fontId="28" fillId="0" borderId="0" applyFill="0" applyBorder="0" applyAlignment="0" applyProtection="0"/>
    <xf numFmtId="177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8" fillId="0" borderId="0" applyFill="0" applyBorder="0" applyAlignment="0" applyProtection="0"/>
    <xf numFmtId="176" fontId="28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4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8" fillId="0" borderId="0" applyFill="0" applyBorder="0" applyAlignment="0" applyProtection="0"/>
    <xf numFmtId="181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81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81" fontId="36" fillId="0" borderId="0" applyFont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8" fillId="0" borderId="0" applyFill="0" applyBorder="0" applyAlignment="0" applyProtection="0"/>
    <xf numFmtId="183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28" fillId="0" borderId="0" applyFont="0" applyFill="0" applyBorder="0" applyAlignment="0" applyProtection="0"/>
    <xf numFmtId="164" fontId="44" fillId="0" borderId="0" applyFont="0" applyFill="0" applyBorder="0" applyAlignment="0" applyProtection="0"/>
    <xf numFmtId="185" fontId="28" fillId="0" borderId="0" applyFont="0" applyFill="0" applyBorder="0" applyAlignment="0" applyProtection="0"/>
    <xf numFmtId="184" fontId="28" fillId="0" borderId="0" applyFill="0" applyBorder="0" applyAlignment="0" applyProtection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ill="0" applyBorder="0" applyAlignment="0" applyProtection="0"/>
    <xf numFmtId="164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86" fontId="28" fillId="0" borderId="0" applyFill="0" applyBorder="0" applyAlignment="0" applyProtection="0"/>
    <xf numFmtId="43" fontId="2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42" fillId="0" borderId="0" applyFont="0" applyFill="0" applyBorder="0" applyAlignment="0" applyProtection="0"/>
    <xf numFmtId="188" fontId="26" fillId="0" borderId="0" applyFont="0" applyFill="0" applyBorder="0" applyAlignment="0" applyProtection="0"/>
    <xf numFmtId="164" fontId="42" fillId="0" borderId="0" applyFont="0" applyFill="0" applyBorder="0" applyAlignment="0" applyProtection="0"/>
    <xf numFmtId="181" fontId="2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4" fontId="28" fillId="0" borderId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84" fontId="28" fillId="0" borderId="0" applyFill="0" applyBorder="0" applyAlignment="0" applyProtection="0"/>
    <xf numFmtId="43" fontId="28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81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164" fontId="1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ill="0" applyBorder="0" applyAlignment="0" applyProtection="0"/>
    <xf numFmtId="43" fontId="28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8" fillId="0" borderId="0" applyFill="0" applyBorder="0" applyAlignment="0" applyProtection="0"/>
    <xf numFmtId="181" fontId="1" fillId="0" borderId="0" applyFont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6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86" fontId="28" fillId="0" borderId="0" applyFill="0" applyBorder="0" applyAlignment="0" applyProtection="0"/>
    <xf numFmtId="181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64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3" fontId="28" fillId="0" borderId="0" applyFill="0" applyBorder="0" applyAlignment="0" applyProtection="0"/>
    <xf numFmtId="190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0" fontId="45" fillId="0" borderId="0" applyNumberFormat="0" applyBorder="0" applyProtection="0"/>
    <xf numFmtId="190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0" borderId="0" applyNumberFormat="0" applyBorder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91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186" fontId="28" fillId="0" borderId="0" applyFill="0" applyBorder="0" applyAlignment="0" applyProtection="0"/>
    <xf numFmtId="40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167" fontId="8" fillId="4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4" fontId="47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37" fontId="44" fillId="0" borderId="0"/>
    <xf numFmtId="195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7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4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0" fontId="18" fillId="0" borderId="0" applyNumberFormat="0" applyFill="0" applyBorder="0" applyAlignment="0" applyProtection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167" fontId="1" fillId="0" borderId="0"/>
    <xf numFmtId="0" fontId="28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7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8" fillId="56" borderId="21" applyNumberFormat="0" applyFont="0" applyAlignment="0" applyProtection="0"/>
    <xf numFmtId="167" fontId="28" fillId="56" borderId="21" applyNumberFormat="0" applyFont="0" applyAlignment="0" applyProtection="0"/>
    <xf numFmtId="167" fontId="28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0" fontId="26" fillId="56" borderId="21" applyNumberFormat="0" applyFont="0" applyAlignment="0" applyProtection="0"/>
    <xf numFmtId="167" fontId="26" fillId="56" borderId="21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167" fontId="10" fillId="6" borderId="5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56" fillId="48" borderId="22" applyNumberFormat="0" applyAlignment="0" applyProtection="0"/>
    <xf numFmtId="167" fontId="56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167" fontId="3" fillId="0" borderId="1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167" fontId="4" fillId="0" borderId="2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2" fillId="0" borderId="24" applyNumberFormat="0" applyFill="0" applyAlignment="0" applyProtection="0"/>
    <xf numFmtId="167" fontId="62" fillId="0" borderId="24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167" fontId="5" fillId="0" borderId="3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34" fillId="0" borderId="25" applyNumberFormat="0" applyFill="0" applyAlignment="0" applyProtection="0"/>
    <xf numFmtId="167" fontId="34" fillId="0" borderId="25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167" fontId="16" fillId="0" borderId="9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  <xf numFmtId="0" fontId="63" fillId="0" borderId="26" applyNumberFormat="0" applyFill="0" applyAlignment="0" applyProtection="0"/>
    <xf numFmtId="167" fontId="63" fillId="0" borderId="26" applyNumberFormat="0" applyFill="0" applyAlignment="0" applyProtection="0"/>
  </cellStyleXfs>
  <cellXfs count="30">
    <xf numFmtId="0" fontId="0" fillId="0" borderId="0" xfId="0"/>
    <xf numFmtId="0" fontId="18" fillId="0" borderId="0" xfId="2" applyFont="1" applyFill="1"/>
    <xf numFmtId="0" fontId="19" fillId="0" borderId="0" xfId="0" applyFont="1" applyFill="1"/>
    <xf numFmtId="165" fontId="20" fillId="0" borderId="0" xfId="1" applyNumberFormat="1" applyFont="1" applyFill="1"/>
    <xf numFmtId="0" fontId="21" fillId="0" borderId="0" xfId="2" applyFont="1" applyFill="1"/>
    <xf numFmtId="0" fontId="22" fillId="0" borderId="0" xfId="0" applyFont="1" applyFill="1"/>
    <xf numFmtId="0" fontId="23" fillId="0" borderId="0" xfId="2" applyFont="1" applyFill="1"/>
    <xf numFmtId="0" fontId="18" fillId="0" borderId="10" xfId="2" applyFont="1" applyFill="1" applyBorder="1"/>
    <xf numFmtId="3" fontId="18" fillId="0" borderId="10" xfId="2" applyNumberFormat="1" applyFont="1" applyFill="1" applyBorder="1" applyAlignment="1">
      <alignment horizontal="right"/>
    </xf>
    <xf numFmtId="0" fontId="18" fillId="0" borderId="0" xfId="2" applyFont="1" applyFill="1" applyAlignment="1">
      <alignment horizontal="right"/>
    </xf>
    <xf numFmtId="166" fontId="18" fillId="0" borderId="0" xfId="0" applyNumberFormat="1" applyFont="1" applyFill="1" applyAlignment="1">
      <alignment horizontal="right"/>
    </xf>
    <xf numFmtId="3" fontId="18" fillId="0" borderId="0" xfId="2" applyNumberFormat="1" applyFont="1" applyFill="1" applyBorder="1" applyAlignment="1">
      <alignment horizontal="right" wrapText="1"/>
    </xf>
    <xf numFmtId="0" fontId="18" fillId="0" borderId="0" xfId="2" applyFont="1" applyFill="1" applyBorder="1" applyAlignment="1">
      <alignment horizontal="left"/>
    </xf>
    <xf numFmtId="0" fontId="18" fillId="0" borderId="0" xfId="2" applyFont="1" applyFill="1" applyAlignment="1">
      <alignment horizontal="left"/>
    </xf>
    <xf numFmtId="3" fontId="18" fillId="0" borderId="0" xfId="2" applyNumberFormat="1" applyFont="1" applyFill="1" applyAlignment="1">
      <alignment horizontal="right"/>
    </xf>
    <xf numFmtId="3" fontId="24" fillId="0" borderId="0" xfId="2" applyNumberFormat="1" applyFont="1" applyFill="1" applyAlignment="1">
      <alignment horizontal="right"/>
    </xf>
    <xf numFmtId="3" fontId="24" fillId="33" borderId="0" xfId="2" applyNumberFormat="1" applyFont="1" applyFill="1" applyAlignment="1">
      <alignment horizontal="right"/>
    </xf>
    <xf numFmtId="0" fontId="24" fillId="33" borderId="0" xfId="2" applyFont="1" applyFill="1" applyAlignment="1">
      <alignment horizontal="left"/>
    </xf>
    <xf numFmtId="0" fontId="18" fillId="0" borderId="0" xfId="2" applyFont="1" applyFill="1" applyAlignment="1">
      <alignment horizontal="left" indent="7"/>
    </xf>
    <xf numFmtId="0" fontId="18" fillId="0" borderId="0" xfId="0" applyFont="1" applyFill="1"/>
    <xf numFmtId="0" fontId="25" fillId="0" borderId="0" xfId="3" applyFill="1"/>
    <xf numFmtId="0" fontId="18" fillId="0" borderId="14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7" xfId="2" applyFont="1" applyFill="1" applyBorder="1" applyAlignment="1">
      <alignment horizontal="center"/>
    </xf>
    <xf numFmtId="0" fontId="18" fillId="0" borderId="16" xfId="2" applyFont="1" applyFill="1" applyBorder="1" applyAlignment="1">
      <alignment horizontal="center"/>
    </xf>
    <xf numFmtId="0" fontId="18" fillId="0" borderId="15" xfId="2" applyFont="1" applyFill="1" applyBorder="1" applyAlignment="1">
      <alignment horizontal="center"/>
    </xf>
    <xf numFmtId="0" fontId="18" fillId="0" borderId="11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22.28515625" style="1" customWidth="1"/>
    <col min="3" max="3" width="13" style="1" customWidth="1"/>
    <col min="4" max="4" width="13.85546875" style="1" customWidth="1"/>
    <col min="5" max="5" width="13.7109375" style="1" customWidth="1"/>
    <col min="6" max="6" width="14.7109375" style="1" customWidth="1"/>
    <col min="7" max="7" width="13.28515625" style="1" customWidth="1"/>
    <col min="8" max="8" width="12.42578125" style="1" customWidth="1"/>
    <col min="9" max="9" width="9.7109375" style="1" customWidth="1"/>
    <col min="10" max="10" width="11" style="1" customWidth="1"/>
    <col min="11" max="11" width="14.28515625" style="1" customWidth="1"/>
    <col min="12" max="13" width="14.140625" style="1" customWidth="1"/>
    <col min="14" max="14" width="11.42578125" style="1"/>
    <col min="15" max="15" width="15.85546875" style="1" customWidth="1"/>
    <col min="16" max="16384" width="11.42578125" style="1"/>
  </cols>
  <sheetData>
    <row r="1" spans="1:15">
      <c r="A1" s="20"/>
    </row>
    <row r="2" spans="1:15">
      <c r="B2" s="1" t="s">
        <v>33</v>
      </c>
    </row>
    <row r="3" spans="1:15" ht="5.0999999999999996" customHeight="1"/>
    <row r="4" spans="1:15" ht="15" customHeight="1">
      <c r="A4" s="19"/>
      <c r="B4" s="21" t="s">
        <v>32</v>
      </c>
      <c r="C4" s="24" t="s">
        <v>31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ht="15" customHeight="1">
      <c r="B5" s="22"/>
      <c r="C5" s="27" t="s">
        <v>30</v>
      </c>
      <c r="D5" s="28" t="s">
        <v>29</v>
      </c>
      <c r="E5" s="28" t="s">
        <v>28</v>
      </c>
      <c r="F5" s="28" t="s">
        <v>27</v>
      </c>
      <c r="G5" s="29" t="s">
        <v>26</v>
      </c>
      <c r="H5" s="29"/>
      <c r="I5" s="28" t="s">
        <v>25</v>
      </c>
      <c r="J5" s="28" t="s">
        <v>24</v>
      </c>
      <c r="K5" s="28" t="s">
        <v>23</v>
      </c>
      <c r="L5" s="28" t="s">
        <v>22</v>
      </c>
      <c r="M5" s="21" t="s">
        <v>21</v>
      </c>
      <c r="N5" s="28" t="s">
        <v>20</v>
      </c>
      <c r="O5" s="28" t="s">
        <v>19</v>
      </c>
    </row>
    <row r="6" spans="1:15">
      <c r="B6" s="22"/>
      <c r="C6" s="27"/>
      <c r="D6" s="28"/>
      <c r="E6" s="28"/>
      <c r="F6" s="28"/>
      <c r="G6" s="27" t="s">
        <v>18</v>
      </c>
      <c r="H6" s="27" t="s">
        <v>17</v>
      </c>
      <c r="I6" s="28"/>
      <c r="J6" s="28"/>
      <c r="K6" s="28"/>
      <c r="L6" s="28"/>
      <c r="M6" s="22"/>
      <c r="N6" s="28"/>
      <c r="O6" s="28"/>
    </row>
    <row r="7" spans="1:15" ht="15" customHeight="1">
      <c r="B7" s="23"/>
      <c r="C7" s="27"/>
      <c r="D7" s="28"/>
      <c r="E7" s="28"/>
      <c r="F7" s="28"/>
      <c r="G7" s="27"/>
      <c r="H7" s="27"/>
      <c r="I7" s="28"/>
      <c r="J7" s="28"/>
      <c r="K7" s="28"/>
      <c r="L7" s="28"/>
      <c r="M7" s="23"/>
      <c r="N7" s="28"/>
      <c r="O7" s="28"/>
    </row>
    <row r="8" spans="1:15" ht="5.0999999999999996" customHeight="1">
      <c r="B8" s="18"/>
    </row>
    <row r="9" spans="1:15" ht="13.5" customHeight="1">
      <c r="B9" s="17" t="s">
        <v>16</v>
      </c>
      <c r="C9" s="16">
        <f t="shared" ref="C9:O9" si="0">SUM(C11:C24)</f>
        <v>139286</v>
      </c>
      <c r="D9" s="16">
        <f t="shared" si="0"/>
        <v>12165</v>
      </c>
      <c r="E9" s="16">
        <f t="shared" si="0"/>
        <v>11818</v>
      </c>
      <c r="F9" s="16">
        <f t="shared" si="0"/>
        <v>37311</v>
      </c>
      <c r="G9" s="16">
        <f t="shared" si="0"/>
        <v>77745</v>
      </c>
      <c r="H9" s="16">
        <f t="shared" si="0"/>
        <v>36228.44</v>
      </c>
      <c r="I9" s="16">
        <f t="shared" si="0"/>
        <v>187</v>
      </c>
      <c r="J9" s="16">
        <f t="shared" si="0"/>
        <v>3664</v>
      </c>
      <c r="K9" s="16">
        <f t="shared" si="0"/>
        <v>232623</v>
      </c>
      <c r="L9" s="16">
        <f t="shared" si="0"/>
        <v>8928</v>
      </c>
      <c r="M9" s="16">
        <f t="shared" si="0"/>
        <v>672</v>
      </c>
      <c r="N9" s="16">
        <f t="shared" si="0"/>
        <v>29</v>
      </c>
      <c r="O9" s="16">
        <f t="shared" si="0"/>
        <v>7668</v>
      </c>
    </row>
    <row r="10" spans="1:15" ht="5.0999999999999996" customHeight="1">
      <c r="B10" s="13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</row>
    <row r="11" spans="1:15" ht="15.75" customHeight="1">
      <c r="B11" s="13" t="s">
        <v>15</v>
      </c>
      <c r="C11" s="14">
        <v>3982</v>
      </c>
      <c r="D11" s="11">
        <v>1899</v>
      </c>
      <c r="E11" s="11">
        <v>1897</v>
      </c>
      <c r="F11" s="11">
        <v>9365</v>
      </c>
      <c r="G11" s="11">
        <v>15330</v>
      </c>
      <c r="H11" s="11">
        <f>H28</f>
        <v>9351.2999999999993</v>
      </c>
      <c r="I11" s="11">
        <v>9</v>
      </c>
      <c r="J11" s="11">
        <f>1379+80</f>
        <v>1459</v>
      </c>
      <c r="K11" s="11">
        <v>46030</v>
      </c>
      <c r="L11" s="11">
        <v>2750</v>
      </c>
      <c r="M11" s="10">
        <v>0</v>
      </c>
      <c r="N11" s="10">
        <v>0</v>
      </c>
      <c r="O11" s="1">
        <f>175+265</f>
        <v>440</v>
      </c>
    </row>
    <row r="12" spans="1:15" s="9" customFormat="1" ht="13.5" customHeight="1">
      <c r="A12" s="2"/>
      <c r="B12" s="13" t="s">
        <v>14</v>
      </c>
      <c r="C12" s="11">
        <v>41048</v>
      </c>
      <c r="D12" s="11">
        <v>1060</v>
      </c>
      <c r="E12" s="11">
        <v>1055</v>
      </c>
      <c r="F12" s="11">
        <v>6583</v>
      </c>
      <c r="G12" s="11">
        <v>17520</v>
      </c>
      <c r="H12" s="11">
        <f>H29</f>
        <v>6657.6</v>
      </c>
      <c r="I12" s="11">
        <v>30</v>
      </c>
      <c r="J12" s="10">
        <v>3</v>
      </c>
      <c r="K12" s="11">
        <v>56664</v>
      </c>
      <c r="L12" s="11">
        <v>825</v>
      </c>
      <c r="M12" s="10">
        <v>0</v>
      </c>
      <c r="N12" s="10">
        <v>0</v>
      </c>
      <c r="O12" s="11">
        <v>1057</v>
      </c>
    </row>
    <row r="13" spans="1:15" ht="15" customHeight="1">
      <c r="B13" s="13" t="s">
        <v>13</v>
      </c>
      <c r="C13" s="11">
        <v>11343</v>
      </c>
      <c r="D13" s="11">
        <v>992</v>
      </c>
      <c r="E13" s="11">
        <v>990</v>
      </c>
      <c r="F13" s="11">
        <v>2362</v>
      </c>
      <c r="G13" s="11">
        <v>8395</v>
      </c>
      <c r="H13" s="11">
        <f>H30</f>
        <v>2367.39</v>
      </c>
      <c r="I13" s="11">
        <v>6</v>
      </c>
      <c r="J13" s="11">
        <v>175</v>
      </c>
      <c r="K13" s="11">
        <v>14282</v>
      </c>
      <c r="L13" s="11">
        <v>773</v>
      </c>
      <c r="M13" s="10">
        <f>603+69</f>
        <v>672</v>
      </c>
      <c r="N13" s="1">
        <v>29</v>
      </c>
      <c r="O13" s="1">
        <v>116</v>
      </c>
    </row>
    <row r="14" spans="1:15">
      <c r="B14" s="13" t="s">
        <v>12</v>
      </c>
      <c r="C14" s="11">
        <v>6523</v>
      </c>
      <c r="D14" s="11" t="s">
        <v>1</v>
      </c>
      <c r="E14" s="11">
        <v>41</v>
      </c>
      <c r="F14" s="11">
        <v>120</v>
      </c>
      <c r="G14" s="11" t="s">
        <v>1</v>
      </c>
      <c r="H14" s="11" t="s">
        <v>1</v>
      </c>
      <c r="I14" s="11" t="s">
        <v>1</v>
      </c>
      <c r="J14" s="11">
        <v>39</v>
      </c>
      <c r="K14" s="11">
        <v>480</v>
      </c>
      <c r="L14" s="11" t="s">
        <v>1</v>
      </c>
      <c r="M14" s="10">
        <v>0</v>
      </c>
      <c r="N14" s="10">
        <v>0</v>
      </c>
      <c r="O14" s="1">
        <v>2</v>
      </c>
    </row>
    <row r="15" spans="1:15" ht="15" customHeight="1">
      <c r="B15" s="13" t="s">
        <v>11</v>
      </c>
      <c r="C15" s="11">
        <v>7416</v>
      </c>
      <c r="D15" s="11" t="s">
        <v>1</v>
      </c>
      <c r="E15" s="11" t="s">
        <v>1</v>
      </c>
      <c r="F15" s="11" t="s">
        <v>1</v>
      </c>
      <c r="G15" s="11" t="s">
        <v>1</v>
      </c>
      <c r="H15" s="11" t="s">
        <v>1</v>
      </c>
      <c r="I15" s="11" t="s">
        <v>1</v>
      </c>
      <c r="J15" s="11" t="s">
        <v>1</v>
      </c>
      <c r="K15" s="11" t="s">
        <v>1</v>
      </c>
      <c r="L15" s="11" t="s">
        <v>1</v>
      </c>
      <c r="M15" s="10">
        <v>0</v>
      </c>
      <c r="N15" s="10">
        <v>0</v>
      </c>
      <c r="O15" s="9" t="s">
        <v>1</v>
      </c>
    </row>
    <row r="16" spans="1:15" ht="15" customHeight="1">
      <c r="B16" s="13" t="s">
        <v>10</v>
      </c>
      <c r="C16" s="11">
        <v>13353</v>
      </c>
      <c r="D16" s="11">
        <v>886</v>
      </c>
      <c r="E16" s="11">
        <v>885</v>
      </c>
      <c r="F16" s="11">
        <v>3944</v>
      </c>
      <c r="G16" s="11">
        <v>13505</v>
      </c>
      <c r="H16" s="11">
        <f t="shared" ref="H16:H22" si="1">H31</f>
        <v>3646.3500000000004</v>
      </c>
      <c r="I16" s="10">
        <v>0</v>
      </c>
      <c r="J16" s="11">
        <f>163+23</f>
        <v>186</v>
      </c>
      <c r="K16" s="11">
        <v>21684</v>
      </c>
      <c r="L16" s="11">
        <v>271</v>
      </c>
      <c r="M16" s="10">
        <v>0</v>
      </c>
      <c r="N16" s="10">
        <v>0</v>
      </c>
      <c r="O16" s="1">
        <v>702</v>
      </c>
    </row>
    <row r="17" spans="2:15" ht="15" customHeight="1">
      <c r="B17" s="13" t="s">
        <v>9</v>
      </c>
      <c r="C17" s="11">
        <v>8869</v>
      </c>
      <c r="D17" s="11">
        <v>598</v>
      </c>
      <c r="E17" s="11">
        <v>595</v>
      </c>
      <c r="F17" s="11">
        <v>2315</v>
      </c>
      <c r="G17" s="11">
        <v>7300</v>
      </c>
      <c r="H17" s="11">
        <f t="shared" si="1"/>
        <v>1460</v>
      </c>
      <c r="I17" s="11">
        <v>1</v>
      </c>
      <c r="J17" s="11">
        <f>517+10</f>
        <v>527</v>
      </c>
      <c r="K17" s="11">
        <v>16205</v>
      </c>
      <c r="L17" s="11">
        <v>558</v>
      </c>
      <c r="M17" s="10">
        <v>0</v>
      </c>
      <c r="N17" s="10">
        <v>0</v>
      </c>
      <c r="O17" s="1">
        <v>68</v>
      </c>
    </row>
    <row r="18" spans="2:15" ht="15" customHeight="1">
      <c r="B18" s="13" t="s">
        <v>8</v>
      </c>
      <c r="C18" s="11">
        <v>4793</v>
      </c>
      <c r="D18" s="11">
        <v>443</v>
      </c>
      <c r="E18" s="11">
        <v>443</v>
      </c>
      <c r="F18" s="11">
        <v>1338</v>
      </c>
      <c r="G18" s="11">
        <v>2190</v>
      </c>
      <c r="H18" s="11">
        <f t="shared" si="1"/>
        <v>1335.8999999999999</v>
      </c>
      <c r="I18" s="10">
        <v>0</v>
      </c>
      <c r="J18" s="11">
        <f>208+102</f>
        <v>310</v>
      </c>
      <c r="K18" s="11">
        <v>6190</v>
      </c>
      <c r="L18" s="11">
        <v>800</v>
      </c>
      <c r="M18" s="10">
        <v>0</v>
      </c>
      <c r="N18" s="10">
        <v>0</v>
      </c>
      <c r="O18" s="1">
        <v>22</v>
      </c>
    </row>
    <row r="19" spans="2:15" ht="15" customHeight="1">
      <c r="B19" s="12" t="s">
        <v>7</v>
      </c>
      <c r="C19" s="11">
        <v>1037</v>
      </c>
      <c r="D19" s="11">
        <v>79</v>
      </c>
      <c r="E19" s="11">
        <v>38</v>
      </c>
      <c r="F19" s="11">
        <v>156</v>
      </c>
      <c r="G19" s="11">
        <v>1460</v>
      </c>
      <c r="H19" s="11">
        <f t="shared" si="1"/>
        <v>277.39999999999998</v>
      </c>
      <c r="I19" s="11" t="s">
        <v>1</v>
      </c>
      <c r="J19" s="11">
        <v>38</v>
      </c>
      <c r="K19" s="11">
        <v>1092</v>
      </c>
      <c r="L19" s="11">
        <v>324</v>
      </c>
      <c r="M19" s="10">
        <v>0</v>
      </c>
      <c r="N19" s="10">
        <v>0</v>
      </c>
      <c r="O19" s="9" t="s">
        <v>1</v>
      </c>
    </row>
    <row r="20" spans="2:15" ht="15" customHeight="1">
      <c r="B20" s="12" t="s">
        <v>6</v>
      </c>
      <c r="C20" s="11">
        <f>9042+11185</f>
        <v>20227</v>
      </c>
      <c r="D20" s="11">
        <v>5875</v>
      </c>
      <c r="E20" s="11">
        <v>5872</v>
      </c>
      <c r="F20" s="11">
        <v>8225</v>
      </c>
      <c r="G20" s="11">
        <v>8395</v>
      </c>
      <c r="H20" s="11">
        <f t="shared" si="1"/>
        <v>8227.1</v>
      </c>
      <c r="I20" s="11">
        <v>20</v>
      </c>
      <c r="J20" s="11">
        <v>910</v>
      </c>
      <c r="K20" s="11">
        <v>35250</v>
      </c>
      <c r="L20" s="11">
        <v>1300</v>
      </c>
      <c r="M20" s="10">
        <v>0</v>
      </c>
      <c r="N20" s="10">
        <v>0</v>
      </c>
      <c r="O20" s="11">
        <v>4965</v>
      </c>
    </row>
    <row r="21" spans="2:15" ht="15" customHeight="1">
      <c r="B21" s="12" t="s">
        <v>5</v>
      </c>
      <c r="C21" s="11" t="s">
        <v>1</v>
      </c>
      <c r="D21" s="11">
        <v>254</v>
      </c>
      <c r="E21" s="11">
        <v>2</v>
      </c>
      <c r="F21" s="11">
        <v>1877</v>
      </c>
      <c r="G21" s="11">
        <v>2190</v>
      </c>
      <c r="H21" s="11">
        <f t="shared" si="1"/>
        <v>1883.3999999999999</v>
      </c>
      <c r="I21" s="11">
        <v>117</v>
      </c>
      <c r="J21" s="11">
        <v>17</v>
      </c>
      <c r="K21" s="11">
        <v>24739</v>
      </c>
      <c r="L21" s="11">
        <v>678</v>
      </c>
      <c r="M21" s="10">
        <v>0</v>
      </c>
      <c r="N21" s="10">
        <v>0</v>
      </c>
      <c r="O21" s="1">
        <v>217</v>
      </c>
    </row>
    <row r="22" spans="2:15" ht="15" customHeight="1">
      <c r="B22" s="12" t="s">
        <v>4</v>
      </c>
      <c r="C22" s="11" t="s">
        <v>1</v>
      </c>
      <c r="D22" s="11">
        <v>79</v>
      </c>
      <c r="E22" s="11" t="s">
        <v>1</v>
      </c>
      <c r="F22" s="11">
        <v>1026</v>
      </c>
      <c r="G22" s="11">
        <v>1460</v>
      </c>
      <c r="H22" s="11">
        <f t="shared" si="1"/>
        <v>1021.9999999999999</v>
      </c>
      <c r="I22" s="11">
        <v>4</v>
      </c>
      <c r="J22" s="11" t="s">
        <v>1</v>
      </c>
      <c r="K22" s="11">
        <v>10007</v>
      </c>
      <c r="L22" s="11">
        <v>649</v>
      </c>
      <c r="M22" s="10">
        <v>0</v>
      </c>
      <c r="N22" s="10">
        <v>0</v>
      </c>
      <c r="O22" s="1">
        <v>79</v>
      </c>
    </row>
    <row r="23" spans="2:15" ht="15" customHeight="1">
      <c r="B23" s="12" t="s">
        <v>3</v>
      </c>
      <c r="C23" s="11">
        <v>15413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1" t="s">
        <v>1</v>
      </c>
      <c r="M23" s="10">
        <v>0</v>
      </c>
      <c r="N23" s="10">
        <v>0</v>
      </c>
      <c r="O23" s="9" t="s">
        <v>1</v>
      </c>
    </row>
    <row r="24" spans="2:15" ht="15" customHeight="1">
      <c r="B24" s="12" t="s">
        <v>2</v>
      </c>
      <c r="C24" s="11">
        <v>5282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1" t="s">
        <v>1</v>
      </c>
      <c r="L24" s="11" t="s">
        <v>1</v>
      </c>
      <c r="M24" s="10">
        <v>0</v>
      </c>
      <c r="N24" s="10">
        <v>0</v>
      </c>
      <c r="O24" s="9" t="s">
        <v>1</v>
      </c>
    </row>
    <row r="25" spans="2:15" ht="5.0999999999999996" customHeight="1" thickBot="1">
      <c r="B25" s="7"/>
      <c r="C25" s="8"/>
      <c r="D25" s="7"/>
      <c r="E25" s="7"/>
      <c r="F25" s="7"/>
      <c r="G25" s="8"/>
      <c r="H25" s="8"/>
      <c r="I25" s="8"/>
      <c r="J25" s="8"/>
      <c r="K25" s="8"/>
      <c r="L25" s="7"/>
      <c r="M25" s="7"/>
      <c r="N25" s="7"/>
      <c r="O25" s="7"/>
    </row>
    <row r="26" spans="2:15" ht="5.0999999999999996" customHeight="1"/>
    <row r="27" spans="2:15">
      <c r="B27" s="6" t="s">
        <v>0</v>
      </c>
    </row>
    <row r="28" spans="2:15">
      <c r="H28" s="3">
        <f>G11*61%</f>
        <v>9351.2999999999993</v>
      </c>
    </row>
    <row r="29" spans="2:15">
      <c r="B29" s="5"/>
      <c r="H29" s="3">
        <f>G12*38%</f>
        <v>6657.6</v>
      </c>
    </row>
    <row r="30" spans="2:15">
      <c r="H30" s="3">
        <f>G13*28.2%</f>
        <v>2367.39</v>
      </c>
    </row>
    <row r="31" spans="2:15">
      <c r="B31" s="4"/>
      <c r="H31" s="3">
        <f>G16*27%</f>
        <v>3646.3500000000004</v>
      </c>
    </row>
    <row r="32" spans="2:15">
      <c r="H32" s="3">
        <f>G17*20%</f>
        <v>1460</v>
      </c>
    </row>
    <row r="33" spans="8:8">
      <c r="H33" s="3">
        <f>G18*61%</f>
        <v>1335.8999999999999</v>
      </c>
    </row>
    <row r="34" spans="8:8">
      <c r="H34" s="3">
        <f>G19*19%</f>
        <v>277.39999999999998</v>
      </c>
    </row>
    <row r="35" spans="8:8">
      <c r="H35" s="3">
        <f>G20*98%</f>
        <v>8227.1</v>
      </c>
    </row>
    <row r="36" spans="8:8">
      <c r="H36" s="3">
        <f>G21*86%</f>
        <v>1883.3999999999999</v>
      </c>
    </row>
    <row r="37" spans="8:8">
      <c r="H37" s="3">
        <f>G22*70%</f>
        <v>1021.9999999999999</v>
      </c>
    </row>
  </sheetData>
  <mergeCells count="16">
    <mergeCell ref="B4:B7"/>
    <mergeCell ref="C4:O4"/>
    <mergeCell ref="C5:C7"/>
    <mergeCell ref="D5:D7"/>
    <mergeCell ref="E5:E7"/>
    <mergeCell ref="F5:F7"/>
    <mergeCell ref="G5:H5"/>
    <mergeCell ref="I5:I7"/>
    <mergeCell ref="J5:J7"/>
    <mergeCell ref="K5:K7"/>
    <mergeCell ref="L5:L7"/>
    <mergeCell ref="M5:M7"/>
    <mergeCell ref="N5:N7"/>
    <mergeCell ref="O5:O7"/>
    <mergeCell ref="G6:G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2023-02-02T12:11:31Z</dcterms:created>
  <dcterms:modified xsi:type="dcterms:W3CDTF">2023-07-18T15:29:05Z</dcterms:modified>
</cp:coreProperties>
</file>