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3.3" sheetId="1" r:id="rId1"/>
    <sheet name="Graf-3.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11" i="2" l="1"/>
  <c r="B13" i="2"/>
  <c r="B14" i="2"/>
  <c r="B15" i="2"/>
  <c r="C17" i="2"/>
  <c r="B19" i="2"/>
  <c r="B20" i="2"/>
  <c r="B21" i="2"/>
  <c r="D29" i="1"/>
  <c r="E29" i="1"/>
  <c r="F29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F48" i="1"/>
</calcChain>
</file>

<file path=xl/sharedStrings.xml><?xml version="1.0" encoding="utf-8"?>
<sst xmlns="http://schemas.openxmlformats.org/spreadsheetml/2006/main" count="53" uniqueCount="29">
  <si>
    <r>
      <t>Fuente:</t>
    </r>
    <r>
      <rPr>
        <sz val="9"/>
        <rFont val="Times New Roman"/>
        <family val="1"/>
      </rPr>
      <t xml:space="preserve"> Ministerio de Educación y Ciencias. Registro Único del Estudiante 2020 y Anuario 2021.</t>
    </r>
  </si>
  <si>
    <r>
      <rPr>
        <b/>
        <sz val="9"/>
        <color indexed="8"/>
        <rFont val="Times New Roman"/>
        <family val="1"/>
      </rPr>
      <t>Nota:</t>
    </r>
    <r>
      <rPr>
        <sz val="9"/>
        <color indexed="8"/>
        <rFont val="Times New Roman"/>
        <family val="1"/>
      </rPr>
      <t xml:space="preserve"> Incluye Bachillerato Científico, Educación Media Abierta (EMA) y Técnico.</t>
    </r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</si>
  <si>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</si>
  <si>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</si>
  <si>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</si>
  <si>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</si>
  <si>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</si>
  <si>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</si>
  <si>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</si>
  <si>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</si>
  <si>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</si>
  <si>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</si>
  <si>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</si>
  <si>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</si>
  <si>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</si>
  <si>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</si>
  <si>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</si>
  <si>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</si>
  <si>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</si>
  <si>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</si>
  <si>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2021</t>
  </si>
  <si>
    <t>Total 2020</t>
  </si>
  <si>
    <t>Privado subvencionado</t>
  </si>
  <si>
    <t>Privado</t>
  </si>
  <si>
    <t>Oficial</t>
  </si>
  <si>
    <t>Distribución relativa</t>
  </si>
  <si>
    <t>Total</t>
  </si>
  <si>
    <t>Año y departamento</t>
  </si>
  <si>
    <t>3.3. Educación Media: Distribución relativa de los alumnos matriculados por sector, según año y departamento.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</si>
</sst>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0.0"/>
    <numFmt numFmtId="166" formatCode="_(* #,##0.00_);_(* \(#,##0.00\);_(* &quot;-&quot;??_);_(@_)"/>
    <numFmt numFmtId="167" formatCode="_-* #,##0\ _€_-;\-* #,##0\ _€_-;_-* &quot;-&quot;??\ _€_-;_-@_-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  <numFmt numFmtId="196" formatCode="_(* #,##0_);_(* \(#,##0\);_(* &quot;-&quot;??_);_(@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 tint="0.34998626667073579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17" fillId="12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17" fillId="16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17" fillId="20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17" fillId="2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8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17" fillId="32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168" fontId="6" fillId="2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168" fontId="11" fillId="6" borderId="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168" fontId="13" fillId="7" borderId="7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168" fontId="12" fillId="0" borderId="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169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168" fontId="17" fillId="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168" fontId="17" fillId="13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168" fontId="17" fillId="17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17" fillId="21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168" fontId="17" fillId="29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168" fontId="9" fillId="5" borderId="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ill="0" applyBorder="0" applyAlignment="0" applyProtection="0"/>
    <xf numFmtId="168" fontId="32" fillId="0" borderId="0" applyNumberFormat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ill="0" applyBorder="0" applyAlignment="0" applyProtection="0"/>
    <xf numFmtId="168" fontId="32" fillId="0" borderId="0" applyFont="0" applyFill="0" applyBorder="0" applyAlignment="0" applyProtection="0"/>
    <xf numFmtId="172" fontId="32" fillId="0" borderId="0" applyFill="0" applyBorder="0" applyAlignment="0" applyProtection="0"/>
    <xf numFmtId="173" fontId="32" fillId="0" borderId="0" applyFill="0" applyBorder="0" applyAlignment="0" applyProtection="0"/>
    <xf numFmtId="174" fontId="32" fillId="0" borderId="0" applyFill="0" applyBorder="0" applyAlignment="0" applyProtection="0"/>
    <xf numFmtId="175" fontId="32" fillId="0" borderId="0" applyFont="0" applyFill="0" applyBorder="0" applyAlignment="0" applyProtection="0"/>
    <xf numFmtId="0" fontId="39" fillId="53" borderId="0" applyNumberFormat="0" applyFont="0" applyBorder="0" applyProtection="0"/>
    <xf numFmtId="176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168" fontId="7" fillId="3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2" fillId="0" borderId="0" applyFill="0" applyBorder="0" applyAlignment="0" applyProtection="0"/>
    <xf numFmtId="177" fontId="1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ill="0" applyBorder="0" applyAlignment="0" applyProtection="0"/>
    <xf numFmtId="178" fontId="18" fillId="0" borderId="0" applyFont="0" applyFill="0" applyBorder="0" applyAlignment="0" applyProtection="0"/>
    <xf numFmtId="179" fontId="32" fillId="0" borderId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78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32" fillId="0" borderId="0" applyFill="0" applyBorder="0" applyAlignment="0" applyProtection="0"/>
    <xf numFmtId="177" fontId="32" fillId="0" borderId="0" applyFill="0" applyBorder="0" applyAlignment="0" applyProtection="0"/>
    <xf numFmtId="166" fontId="18" fillId="0" borderId="0" applyFont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66" fontId="3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32" fillId="0" borderId="0" applyFill="0" applyBorder="0" applyAlignment="0" applyProtection="0"/>
    <xf numFmtId="18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3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3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8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82" fontId="40" fillId="0" borderId="0" applyFont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0" applyFill="0" applyBorder="0" applyAlignment="0" applyProtection="0"/>
    <xf numFmtId="184" fontId="32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ill="0" applyBorder="0" applyAlignment="0" applyProtection="0"/>
    <xf numFmtId="43" fontId="32" fillId="0" borderId="0" applyFont="0" applyFill="0" applyBorder="0" applyAlignment="0" applyProtection="0"/>
    <xf numFmtId="166" fontId="48" fillId="0" borderId="0" applyFont="0" applyFill="0" applyBorder="0" applyAlignment="0" applyProtection="0"/>
    <xf numFmtId="186" fontId="32" fillId="0" borderId="0" applyFont="0" applyFill="0" applyBorder="0" applyAlignment="0" applyProtection="0"/>
    <xf numFmtId="185" fontId="32" fillId="0" borderId="0" applyFill="0" applyBorder="0" applyAlignment="0" applyProtection="0"/>
    <xf numFmtId="166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32" fillId="0" borderId="0" applyFill="0" applyBorder="0" applyAlignment="0" applyProtection="0"/>
    <xf numFmtId="166" fontId="18" fillId="0" borderId="0" applyFont="0" applyFill="0" applyBorder="0" applyAlignment="0" applyProtection="0"/>
    <xf numFmtId="166" fontId="32" fillId="0" borderId="0" applyFont="0" applyFill="0" applyBorder="0" applyAlignment="0" applyProtection="0"/>
    <xf numFmtId="187" fontId="32" fillId="0" borderId="0" applyFill="0" applyBorder="0" applyAlignment="0" applyProtection="0"/>
    <xf numFmtId="43" fontId="32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46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46" fillId="0" borderId="0" applyFont="0" applyFill="0" applyBorder="0" applyAlignment="0" applyProtection="0"/>
    <xf numFmtId="182" fontId="32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85" fontId="32" fillId="0" borderId="0" applyFill="0" applyBorder="0" applyAlignment="0" applyProtection="0"/>
    <xf numFmtId="182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2" fillId="0" borderId="0" applyFont="0" applyFill="0" applyBorder="0" applyAlignment="0" applyProtection="0"/>
    <xf numFmtId="185" fontId="32" fillId="0" borderId="0" applyFill="0" applyBorder="0" applyAlignment="0" applyProtection="0"/>
    <xf numFmtId="43" fontId="32" fillId="0" borderId="0" applyFont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1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82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166" fontId="1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ill="0" applyBorder="0" applyAlignment="0" applyProtection="0"/>
    <xf numFmtId="43" fontId="32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2" fillId="0" borderId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1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2" fillId="0" borderId="0" applyFill="0" applyBorder="0" applyAlignment="0" applyProtection="0"/>
    <xf numFmtId="182" fontId="1" fillId="0" borderId="0" applyFont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1" fontId="32" fillId="0" borderId="0" applyFill="0" applyBorder="0" applyAlignment="0" applyProtection="0"/>
    <xf numFmtId="187" fontId="32" fillId="0" borderId="0" applyFill="0" applyBorder="0" applyAlignment="0" applyProtection="0"/>
    <xf numFmtId="182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66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43" fontId="32" fillId="0" borderId="0" applyFill="0" applyBorder="0" applyAlignment="0" applyProtection="0"/>
    <xf numFmtId="191" fontId="32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0" fontId="49" fillId="0" borderId="0" applyNumberFormat="0" applyBorder="0" applyProtection="0"/>
    <xf numFmtId="191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9" fillId="0" borderId="0" applyNumberFormat="0" applyBorder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65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40" fontId="47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32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168" fontId="8" fillId="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8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4" fontId="51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37" fontId="48" fillId="0" borderId="0"/>
    <xf numFmtId="195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30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8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0" fontId="18" fillId="0" borderId="0" applyNumberFormat="0" applyFill="0" applyBorder="0" applyAlignment="0" applyProtection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4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168" fontId="1" fillId="0" borderId="0"/>
    <xf numFmtId="0" fontId="32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168" fontId="1" fillId="0" borderId="0"/>
    <xf numFmtId="0" fontId="32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168" fontId="1" fillId="0" borderId="0"/>
    <xf numFmtId="0" fontId="32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168" fontId="1" fillId="0" borderId="0"/>
    <xf numFmtId="0" fontId="32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32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168" fontId="30" fillId="8" borderId="8" applyNumberFormat="0" applyFont="0" applyAlignment="0" applyProtection="0"/>
    <xf numFmtId="168" fontId="30" fillId="8" borderId="8" applyNumberFormat="0" applyFont="0" applyAlignment="0" applyProtection="0"/>
    <xf numFmtId="168" fontId="30" fillId="8" borderId="8" applyNumberFormat="0" applyFont="0" applyAlignment="0" applyProtection="0"/>
    <xf numFmtId="168" fontId="32" fillId="55" borderId="17" applyNumberFormat="0" applyFont="0" applyAlignment="0" applyProtection="0"/>
    <xf numFmtId="168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0" borderId="0"/>
    <xf numFmtId="0" fontId="59" fillId="0" borderId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168" fontId="10" fillId="6" borderId="5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168" fontId="3" fillId="0" borderId="1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168" fontId="4" fillId="0" borderId="2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168" fontId="5" fillId="0" borderId="3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168" fontId="16" fillId="0" borderId="9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</cellStyleXfs>
  <cellXfs count="7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37" fontId="18" fillId="0" borderId="0" xfId="0" applyNumberFormat="1" applyFont="1" applyFill="1" applyProtection="1"/>
    <xf numFmtId="164" fontId="18" fillId="0" borderId="0" xfId="0" applyNumberFormat="1" applyFont="1" applyFill="1" applyProtection="1"/>
    <xf numFmtId="0" fontId="22" fillId="0" borderId="0" xfId="0" applyFont="1" applyFill="1"/>
    <xf numFmtId="37" fontId="18" fillId="0" borderId="0" xfId="0" applyNumberFormat="1" applyFont="1" applyFill="1" applyBorder="1" applyProtection="1"/>
    <xf numFmtId="0" fontId="23" fillId="0" borderId="0" xfId="0" applyFont="1" applyFill="1" applyAlignment="1" applyProtection="1">
      <alignment horizontal="left"/>
    </xf>
    <xf numFmtId="165" fontId="18" fillId="0" borderId="0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Alignment="1" applyProtection="1">
      <alignment horizontal="right"/>
    </xf>
    <xf numFmtId="165" fontId="25" fillId="0" borderId="0" xfId="0" applyNumberFormat="1" applyFont="1" applyFill="1" applyAlignment="1" applyProtection="1">
      <alignment horizontal="right"/>
    </xf>
    <xf numFmtId="3" fontId="25" fillId="0" borderId="0" xfId="0" applyNumberFormat="1" applyFont="1" applyFill="1" applyAlignment="1">
      <alignment horizontal="right"/>
    </xf>
    <xf numFmtId="0" fontId="24" fillId="0" borderId="0" xfId="0" applyFont="1" applyFill="1"/>
    <xf numFmtId="0" fontId="26" fillId="0" borderId="0" xfId="0" applyFont="1" applyFill="1"/>
    <xf numFmtId="0" fontId="25" fillId="0" borderId="0" xfId="0" applyFont="1" applyFill="1"/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5" fontId="18" fillId="0" borderId="0" xfId="0" applyNumberFormat="1" applyFont="1" applyFill="1" applyAlignment="1" applyProtection="1">
      <alignment horizontal="right" indent="3"/>
    </xf>
    <xf numFmtId="167" fontId="18" fillId="0" borderId="0" xfId="1" applyNumberFormat="1" applyFont="1" applyFill="1" applyAlignment="1" applyProtection="1">
      <alignment horizontal="right" wrapText="1" indent="3"/>
    </xf>
    <xf numFmtId="3" fontId="18" fillId="0" borderId="0" xfId="0" applyNumberFormat="1" applyFont="1" applyFill="1" applyAlignment="1" applyProtection="1">
      <alignment horizontal="right" indent="3"/>
    </xf>
    <xf numFmtId="0" fontId="18" fillId="0" borderId="0" xfId="0" applyFont="1" applyFill="1" applyAlignment="1" applyProtection="1">
      <alignment horizontal="left" indent="1"/>
    </xf>
    <xf numFmtId="2" fontId="18" fillId="0" borderId="0" xfId="0" applyNumberFormat="1" applyFont="1" applyFill="1"/>
    <xf numFmtId="165" fontId="18" fillId="0" borderId="0" xfId="0" applyNumberFormat="1" applyFont="1" applyFill="1" applyAlignment="1">
      <alignment horizontal="right" indent="4"/>
    </xf>
    <xf numFmtId="165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>
      <alignment horizontal="left" indent="1"/>
    </xf>
    <xf numFmtId="165" fontId="20" fillId="0" borderId="0" xfId="0" applyNumberFormat="1" applyFont="1" applyFill="1" applyAlignment="1" applyProtection="1">
      <alignment horizontal="right" indent="3"/>
    </xf>
    <xf numFmtId="3" fontId="20" fillId="0" borderId="0" xfId="0" applyNumberFormat="1" applyFont="1" applyFill="1" applyAlignment="1" applyProtection="1">
      <alignment horizontal="right" indent="3"/>
    </xf>
    <xf numFmtId="0" fontId="20" fillId="0" borderId="0" xfId="0" applyFont="1" applyFill="1" applyAlignment="1" applyProtection="1">
      <alignment horizontal="left" indent="1"/>
    </xf>
    <xf numFmtId="41" fontId="18" fillId="0" borderId="0" xfId="2" applyFont="1" applyFill="1"/>
    <xf numFmtId="0" fontId="18" fillId="0" borderId="0" xfId="0" applyFont="1" applyFill="1" applyBorder="1" applyAlignment="1" applyProtection="1">
      <alignment horizontal="left" vertical="center" indent="3"/>
    </xf>
    <xf numFmtId="0" fontId="28" fillId="0" borderId="0" xfId="0" applyFont="1" applyFill="1"/>
    <xf numFmtId="0" fontId="19" fillId="0" borderId="0" xfId="0" applyFont="1" applyFill="1" applyBorder="1"/>
    <xf numFmtId="0" fontId="18" fillId="0" borderId="0" xfId="0" applyFont="1" applyFill="1" applyAlignment="1" applyProtection="1">
      <alignment horizontal="left"/>
    </xf>
    <xf numFmtId="0" fontId="29" fillId="0" borderId="0" xfId="3" applyFill="1"/>
    <xf numFmtId="0" fontId="18" fillId="0" borderId="0" xfId="1722" applyFont="1"/>
    <xf numFmtId="0" fontId="68" fillId="0" borderId="0" xfId="1722" applyFont="1" applyFill="1"/>
    <xf numFmtId="0" fontId="22" fillId="0" borderId="0" xfId="1722" applyFont="1" applyFill="1"/>
    <xf numFmtId="3" fontId="18" fillId="0" borderId="0" xfId="1722" applyNumberFormat="1" applyFont="1"/>
    <xf numFmtId="0" fontId="18" fillId="0" borderId="0" xfId="1722" applyFont="1" applyFill="1"/>
    <xf numFmtId="165" fontId="22" fillId="0" borderId="0" xfId="1722" applyNumberFormat="1" applyFont="1" applyFill="1" applyBorder="1" applyAlignment="1">
      <alignment horizontal="right"/>
    </xf>
    <xf numFmtId="196" fontId="69" fillId="0" borderId="0" xfId="1" applyNumberFormat="1" applyFont="1" applyFill="1"/>
    <xf numFmtId="0" fontId="69" fillId="0" borderId="0" xfId="1722" applyFont="1" applyFill="1" applyBorder="1" applyAlignment="1">
      <alignment horizontal="left"/>
    </xf>
    <xf numFmtId="0" fontId="69" fillId="0" borderId="0" xfId="1722" applyFont="1" applyFill="1" applyBorder="1"/>
    <xf numFmtId="3" fontId="18" fillId="0" borderId="0" xfId="1722" applyNumberFormat="1" applyFont="1" applyFill="1"/>
    <xf numFmtId="3" fontId="69" fillId="0" borderId="0" xfId="1722" applyNumberFormat="1" applyFont="1" applyFill="1" applyBorder="1"/>
    <xf numFmtId="165" fontId="22" fillId="0" borderId="0" xfId="1722" applyNumberFormat="1" applyFont="1" applyFill="1" applyBorder="1"/>
    <xf numFmtId="3" fontId="22" fillId="0" borderId="0" xfId="1722" applyNumberFormat="1" applyFont="1" applyFill="1" applyBorder="1"/>
    <xf numFmtId="0" fontId="22" fillId="0" borderId="0" xfId="1722" applyFont="1" applyFill="1" applyBorder="1" applyAlignment="1">
      <alignment horizontal="center"/>
    </xf>
    <xf numFmtId="3" fontId="69" fillId="0" borderId="0" xfId="1722" applyNumberFormat="1" applyFont="1" applyFill="1"/>
    <xf numFmtId="0" fontId="69" fillId="0" borderId="0" xfId="1722" applyFont="1" applyFill="1"/>
    <xf numFmtId="0" fontId="20" fillId="0" borderId="0" xfId="1722" applyFont="1" applyFill="1"/>
    <xf numFmtId="0" fontId="70" fillId="56" borderId="0" xfId="1722" applyFont="1" applyFill="1"/>
    <xf numFmtId="0" fontId="71" fillId="0" borderId="0" xfId="1722" applyFont="1" applyFill="1"/>
    <xf numFmtId="0" fontId="72" fillId="0" borderId="0" xfId="1722" applyFont="1" applyFill="1"/>
    <xf numFmtId="165" fontId="18" fillId="0" borderId="0" xfId="1722" applyNumberFormat="1" applyFont="1" applyAlignment="1">
      <alignment horizontal="right"/>
    </xf>
    <xf numFmtId="165" fontId="18" fillId="0" borderId="0" xfId="1722" applyNumberFormat="1" applyFont="1" applyFill="1" applyAlignment="1">
      <alignment horizontal="right"/>
    </xf>
    <xf numFmtId="165" fontId="20" fillId="0" borderId="0" xfId="1722" applyNumberFormat="1" applyFont="1" applyFill="1" applyBorder="1" applyAlignment="1">
      <alignment horizontal="right"/>
    </xf>
    <xf numFmtId="196" fontId="18" fillId="0" borderId="0" xfId="1" applyNumberFormat="1" applyFont="1" applyFill="1"/>
    <xf numFmtId="0" fontId="18" fillId="0" borderId="0" xfId="1722" applyFont="1" applyFill="1" applyBorder="1" applyAlignment="1">
      <alignment horizontal="left"/>
    </xf>
    <xf numFmtId="0" fontId="18" fillId="0" borderId="0" xfId="1722" applyFont="1" applyFill="1" applyBorder="1"/>
    <xf numFmtId="165" fontId="68" fillId="0" borderId="0" xfId="1722" applyNumberFormat="1" applyFont="1" applyFill="1" applyAlignment="1">
      <alignment horizontal="right"/>
    </xf>
    <xf numFmtId="165" fontId="18" fillId="0" borderId="0" xfId="1722" applyNumberFormat="1" applyFont="1"/>
    <xf numFmtId="165" fontId="68" fillId="0" borderId="0" xfId="1722" applyNumberFormat="1" applyFont="1" applyFill="1"/>
    <xf numFmtId="0" fontId="73" fillId="0" borderId="0" xfId="0" applyFont="1" applyFill="1"/>
    <xf numFmtId="0" fontId="18" fillId="0" borderId="1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Media: Matriculados por sector.
Año 2020</a:t>
            </a:r>
          </a:p>
        </c:rich>
      </c:tx>
      <c:layout>
        <c:manualLayout>
          <c:xMode val="edge"/>
          <c:yMode val="edge"/>
          <c:x val="0.23330388579476349"/>
          <c:y val="5.78623188405797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11738147053349E-2"/>
          <c:y val="0.31271178514435255"/>
          <c:w val="0.76990842059218689"/>
          <c:h val="0.518111641887114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dPt>
            <c:idx val="0"/>
            <c:bubble3D val="0"/>
            <c:explosion val="7"/>
            <c:spPr>
              <a:solidFill>
                <a:srgbClr val="93AE0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rgbClr val="F4FE2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4.8889859570473371E-2"/>
                  <c:y val="-5.5155905511811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402475238040521E-3"/>
                  <c:y val="5.0860104986876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</c:dLbls>
          <c:cat>
            <c:strRef>
              <c:f>'Graf-3.3'!$A$13:$A$15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'Graf-3.3'!$B$13:$B$15</c:f>
              <c:numCache>
                <c:formatCode>_(* #,##0_);_(* \(#,##0\);_(* "-"??_);_(@_)</c:formatCode>
                <c:ptCount val="3"/>
                <c:pt idx="0">
                  <c:v>209821.9999999906</c:v>
                </c:pt>
                <c:pt idx="1">
                  <c:v>30845.999999998974</c:v>
                </c:pt>
                <c:pt idx="2">
                  <c:v>20478.999999999422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Media: Matriculados por sector.
Año 2021</a:t>
            </a:r>
          </a:p>
        </c:rich>
      </c:tx>
      <c:layout>
        <c:manualLayout>
          <c:xMode val="edge"/>
          <c:yMode val="edge"/>
          <c:x val="0.23330388579476349"/>
          <c:y val="5.78623188405797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11738147053349E-2"/>
          <c:y val="0.31271178514435255"/>
          <c:w val="0.76990842059218689"/>
          <c:h val="0.518111641887114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dPt>
            <c:idx val="0"/>
            <c:bubble3D val="0"/>
            <c:explosion val="7"/>
            <c:spPr>
              <a:solidFill>
                <a:srgbClr val="93AE0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rgbClr val="F4FE2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4.8889859570473371E-2"/>
                  <c:y val="-5.5155905511811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402475238040521E-3"/>
                  <c:y val="5.0860104986876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</c:dLbls>
          <c:cat>
            <c:strRef>
              <c:f>'Graf-3.3'!$A$19:$A$21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'Graf-3.3'!$B$19:$B$21</c:f>
              <c:numCache>
                <c:formatCode>_(* #,##0_);_(* \(#,##0\);_(* "-"??_);_(@_)</c:formatCode>
                <c:ptCount val="3"/>
                <c:pt idx="0">
                  <c:v>212683.00000000015</c:v>
                </c:pt>
                <c:pt idx="1">
                  <c:v>29565.000000000011</c:v>
                </c:pt>
                <c:pt idx="2">
                  <c:v>19882.999999999996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503465</xdr:colOff>
      <xdr:row>1</xdr:row>
      <xdr:rowOff>58963</xdr:rowOff>
    </xdr:from>
    <xdr:to>
      <xdr:col>14</xdr:col>
      <xdr:colOff>157995</xdr:colOff>
      <xdr:row>22</xdr:row>
      <xdr:rowOff>121103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381000</xdr:colOff>
      <xdr:row>24</xdr:row>
      <xdr:rowOff>25703</xdr:rowOff>
    </xdr:from>
    <xdr:to>
      <xdr:col>14</xdr:col>
      <xdr:colOff>35530</xdr:colOff>
      <xdr:row>45</xdr:row>
      <xdr:rowOff>130176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0.02478</cdr:x>
      <cdr:y>0.90953</cdr:y>
    </cdr:from>
    <cdr:to>
      <cdr:x>0.18717</cdr:x>
      <cdr:y>0.95459</cdr:y>
    </cdr:to>
    <cdr:sp macro="" textlink="">
      <cdr:nvSpPr>
        <cdr:cNvPr id="2068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71" y="3216550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3.3.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0.02478</cdr:x>
      <cdr:y>0.90953</cdr:y>
    </cdr:from>
    <cdr:to>
      <cdr:x>0.18717</cdr:x>
      <cdr:y>0.95459</cdr:y>
    </cdr:to>
    <cdr:sp macro="" textlink="">
      <cdr:nvSpPr>
        <cdr:cNvPr id="2068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71" y="3216550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3.3.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="70" zoomScaleNormal="70" workbookViewId="0"/>
  </sheetViews>
  <sheetFormatPr baseColWidth="10" defaultColWidth="13.28515625" defaultRowHeight="15"/>
  <cols>
    <col min="1" max="1" width="2.7109375" style="2" customWidth="1"/>
    <col min="2" max="2" width="19.42578125" style="1" customWidth="1"/>
    <col min="3" max="3" width="13.5703125" style="1" customWidth="1"/>
    <col min="4" max="4" width="12.42578125" style="1" customWidth="1"/>
    <col min="5" max="5" width="12.85546875" style="1" customWidth="1"/>
    <col min="6" max="6" width="14.28515625" style="1" customWidth="1"/>
    <col min="7" max="7" width="10.85546875" style="1" customWidth="1"/>
    <col min="8" max="16384" width="13.28515625" style="1"/>
  </cols>
  <sheetData>
    <row r="1" spans="1:10">
      <c r="A1" s="36"/>
    </row>
    <row r="2" spans="1:10" ht="15" customHeight="1">
      <c r="A2" s="1"/>
      <c r="B2" s="1" t="s">
        <v>28</v>
      </c>
    </row>
    <row r="3" spans="1:10" ht="5.0999999999999996" customHeight="1">
      <c r="A3" s="34"/>
      <c r="B3" s="35"/>
    </row>
    <row r="4" spans="1:10" ht="15" customHeight="1">
      <c r="A4" s="34"/>
      <c r="B4" s="67" t="s">
        <v>27</v>
      </c>
      <c r="C4" s="70" t="s">
        <v>26</v>
      </c>
      <c r="D4" s="73" t="s">
        <v>25</v>
      </c>
      <c r="E4" s="73"/>
      <c r="F4" s="73"/>
    </row>
    <row r="5" spans="1:10" ht="15" customHeight="1">
      <c r="B5" s="68"/>
      <c r="C5" s="71"/>
      <c r="D5" s="71" t="s">
        <v>24</v>
      </c>
      <c r="E5" s="71" t="s">
        <v>23</v>
      </c>
      <c r="F5" s="74" t="s">
        <v>22</v>
      </c>
    </row>
    <row r="6" spans="1:10" ht="15" customHeight="1">
      <c r="A6" s="33"/>
      <c r="B6" s="69"/>
      <c r="C6" s="72"/>
      <c r="D6" s="72"/>
      <c r="E6" s="72"/>
      <c r="F6" s="75"/>
    </row>
    <row r="7" spans="1:10" ht="4.5" customHeight="1">
      <c r="A7" s="33"/>
      <c r="B7" s="32"/>
      <c r="H7" s="31"/>
      <c r="I7" s="31"/>
      <c r="J7" s="31"/>
    </row>
    <row r="8" spans="1:10" ht="15" customHeight="1">
      <c r="B8" s="30" t="s">
        <v>21</v>
      </c>
      <c r="C8" s="29">
        <v>261146.99999999849</v>
      </c>
      <c r="D8" s="28">
        <v>80.346318357090922</v>
      </c>
      <c r="E8" s="28">
        <v>11.81173821640655</v>
      </c>
      <c r="F8" s="28">
        <v>7.8419434264990899</v>
      </c>
      <c r="G8" s="8"/>
      <c r="H8" s="23"/>
    </row>
    <row r="9" spans="1:10" ht="4.5" customHeight="1">
      <c r="B9" s="27"/>
      <c r="C9" s="26"/>
      <c r="D9" s="25"/>
      <c r="E9" s="25"/>
      <c r="F9" s="24"/>
      <c r="G9" s="8"/>
    </row>
    <row r="10" spans="1:10" ht="14.45" customHeight="1">
      <c r="B10" s="22" t="s">
        <v>19</v>
      </c>
      <c r="C10" s="21">
        <v>27917.000000000229</v>
      </c>
      <c r="D10" s="19">
        <v>59.121682129168875</v>
      </c>
      <c r="E10" s="19">
        <v>29.831285596589481</v>
      </c>
      <c r="F10" s="19">
        <v>11.047032274241364</v>
      </c>
      <c r="G10" s="8"/>
      <c r="H10" s="23"/>
    </row>
    <row r="11" spans="1:10" ht="14.45" customHeight="1">
      <c r="B11" s="22" t="s">
        <v>18</v>
      </c>
      <c r="C11" s="21">
        <v>9552.0000000000218</v>
      </c>
      <c r="D11" s="19">
        <v>83.3019262981569</v>
      </c>
      <c r="E11" s="19">
        <v>2.5753768844221021</v>
      </c>
      <c r="F11" s="19">
        <v>14.122696817420485</v>
      </c>
      <c r="G11" s="8"/>
      <c r="H11" s="23"/>
    </row>
    <row r="12" spans="1:10" ht="14.45" customHeight="1">
      <c r="B12" s="22" t="s">
        <v>17</v>
      </c>
      <c r="C12" s="21">
        <v>17662.999999999749</v>
      </c>
      <c r="D12" s="19">
        <v>93.449583875900004</v>
      </c>
      <c r="E12" s="19">
        <v>0.8945252788314666</v>
      </c>
      <c r="F12" s="19">
        <v>5.6558908452698526</v>
      </c>
      <c r="G12" s="8"/>
    </row>
    <row r="13" spans="1:10" ht="14.45" customHeight="1">
      <c r="B13" s="22" t="s">
        <v>16</v>
      </c>
      <c r="C13" s="21">
        <v>12451.000000000016</v>
      </c>
      <c r="D13" s="19">
        <v>93.759537386553774</v>
      </c>
      <c r="E13" s="19">
        <v>3.9916472572483972</v>
      </c>
      <c r="F13" s="19">
        <v>2.2488153561962827</v>
      </c>
      <c r="G13" s="8"/>
    </row>
    <row r="14" spans="1:10" ht="14.45" customHeight="1">
      <c r="B14" s="22" t="s">
        <v>15</v>
      </c>
      <c r="C14" s="21">
        <v>7759.0000000000191</v>
      </c>
      <c r="D14" s="19">
        <v>81.853331614898224</v>
      </c>
      <c r="E14" s="19">
        <v>1.4048202087897894</v>
      </c>
      <c r="F14" s="19">
        <v>16.741848176311397</v>
      </c>
      <c r="G14" s="8"/>
    </row>
    <row r="15" spans="1:10" ht="14.45" customHeight="1">
      <c r="B15" s="22" t="s">
        <v>14</v>
      </c>
      <c r="C15" s="21">
        <v>20585.000000000011</v>
      </c>
      <c r="D15" s="19">
        <v>89.764391547242951</v>
      </c>
      <c r="E15" s="19">
        <v>3.0021860578090838</v>
      </c>
      <c r="F15" s="19">
        <v>7.2334223949478123</v>
      </c>
      <c r="G15" s="8"/>
    </row>
    <row r="16" spans="1:10" ht="14.45" customHeight="1">
      <c r="B16" s="22" t="s">
        <v>13</v>
      </c>
      <c r="C16" s="21">
        <v>6944.0000000000637</v>
      </c>
      <c r="D16" s="19">
        <v>94.887672811059417</v>
      </c>
      <c r="E16" s="19">
        <v>1.1808755760368572</v>
      </c>
      <c r="F16" s="19">
        <v>3.9314516129031847</v>
      </c>
      <c r="G16" s="8"/>
    </row>
    <row r="17" spans="2:8" ht="14.45" customHeight="1">
      <c r="B17" s="22" t="s">
        <v>12</v>
      </c>
      <c r="C17" s="21">
        <v>19051.000000000182</v>
      </c>
      <c r="D17" s="19">
        <v>81.691249803160417</v>
      </c>
      <c r="E17" s="19">
        <v>7.0285024408167214</v>
      </c>
      <c r="F17" s="19">
        <v>11.280247756023195</v>
      </c>
      <c r="G17" s="8"/>
    </row>
    <row r="18" spans="2:8" ht="14.45" customHeight="1">
      <c r="B18" s="22" t="s">
        <v>11</v>
      </c>
      <c r="C18" s="21">
        <v>5152.9999999999427</v>
      </c>
      <c r="D18" s="19">
        <v>88.433921987192804</v>
      </c>
      <c r="E18" s="19">
        <v>0.81505918882205441</v>
      </c>
      <c r="F18" s="19">
        <v>10.751018823986156</v>
      </c>
      <c r="G18" s="8"/>
    </row>
    <row r="19" spans="2:8" ht="14.45" customHeight="1">
      <c r="B19" s="22" t="s">
        <v>10</v>
      </c>
      <c r="C19" s="21">
        <v>10101.999999999964</v>
      </c>
      <c r="D19" s="19">
        <v>89.625816669967008</v>
      </c>
      <c r="E19" s="19">
        <v>0.66323500296971083</v>
      </c>
      <c r="F19" s="19">
        <v>9.7109483270639814</v>
      </c>
      <c r="G19" s="8"/>
    </row>
    <row r="20" spans="2:8" ht="14.45" customHeight="1">
      <c r="B20" s="22" t="s">
        <v>9</v>
      </c>
      <c r="C20" s="21">
        <v>30488.999999999087</v>
      </c>
      <c r="D20" s="19">
        <v>79.825510839978961</v>
      </c>
      <c r="E20" s="19">
        <v>13.693463216242352</v>
      </c>
      <c r="F20" s="19">
        <v>6.4810259437831652</v>
      </c>
      <c r="G20" s="8"/>
    </row>
    <row r="21" spans="2:8" ht="14.45" customHeight="1">
      <c r="B21" s="22" t="s">
        <v>8</v>
      </c>
      <c r="C21" s="21">
        <v>72066.999999999243</v>
      </c>
      <c r="D21" s="19">
        <v>76.223514229814143</v>
      </c>
      <c r="E21" s="19">
        <v>18.027668697184758</v>
      </c>
      <c r="F21" s="19">
        <v>5.7488170730015895</v>
      </c>
      <c r="G21" s="8"/>
    </row>
    <row r="22" spans="2:8" ht="14.45" customHeight="1">
      <c r="B22" s="22" t="s">
        <v>7</v>
      </c>
      <c r="C22" s="21">
        <v>3069.0000000000055</v>
      </c>
      <c r="D22" s="19">
        <v>75.171065493645784</v>
      </c>
      <c r="E22" s="20">
        <v>0</v>
      </c>
      <c r="F22" s="19">
        <v>24.82893450635385</v>
      </c>
      <c r="G22" s="8"/>
    </row>
    <row r="23" spans="2:8" ht="14.45" customHeight="1">
      <c r="B23" s="22" t="s">
        <v>6</v>
      </c>
      <c r="C23" s="21">
        <v>4419.9999999999709</v>
      </c>
      <c r="D23" s="19">
        <v>84.615384615385167</v>
      </c>
      <c r="E23" s="19">
        <v>12.194570135746712</v>
      </c>
      <c r="F23" s="19">
        <v>3.19004524886879</v>
      </c>
      <c r="G23" s="8"/>
    </row>
    <row r="24" spans="2:8" ht="14.45" customHeight="1">
      <c r="B24" s="22" t="s">
        <v>5</v>
      </c>
      <c r="C24" s="21">
        <v>7810.9999999999673</v>
      </c>
      <c r="D24" s="19">
        <v>92.510562027909486</v>
      </c>
      <c r="E24" s="19">
        <v>6.157982332607884</v>
      </c>
      <c r="F24" s="19">
        <v>1.3314556394827863</v>
      </c>
      <c r="G24" s="8"/>
    </row>
    <row r="25" spans="2:8" ht="14.45" customHeight="1">
      <c r="B25" s="22" t="s">
        <v>4</v>
      </c>
      <c r="C25" s="21">
        <v>3857.0000000000109</v>
      </c>
      <c r="D25" s="19">
        <v>68.058076225045482</v>
      </c>
      <c r="E25" s="19">
        <v>17.837697692507088</v>
      </c>
      <c r="F25" s="19">
        <v>14.104226082447479</v>
      </c>
      <c r="G25" s="8"/>
    </row>
    <row r="26" spans="2:8" ht="14.45" customHeight="1">
      <c r="B26" s="22" t="s">
        <v>3</v>
      </c>
      <c r="C26" s="21">
        <v>1720.9999999999943</v>
      </c>
      <c r="D26" s="19">
        <v>54.677513073794692</v>
      </c>
      <c r="E26" s="19">
        <v>28.181289947704872</v>
      </c>
      <c r="F26" s="19">
        <v>17.141196978500929</v>
      </c>
      <c r="G26" s="8"/>
    </row>
    <row r="27" spans="2:8" ht="14.45" customHeight="1">
      <c r="B27" s="22" t="s">
        <v>2</v>
      </c>
      <c r="C27" s="21">
        <v>535.99999999999932</v>
      </c>
      <c r="D27" s="19">
        <v>89.365671641791437</v>
      </c>
      <c r="E27" s="20">
        <v>0</v>
      </c>
      <c r="F27" s="19">
        <v>10.634328358208974</v>
      </c>
      <c r="G27" s="8"/>
    </row>
    <row r="28" spans="2:8">
      <c r="B28" s="22"/>
      <c r="C28" s="21"/>
      <c r="D28" s="19"/>
      <c r="E28" s="20"/>
      <c r="F28" s="19"/>
      <c r="G28" s="8"/>
    </row>
    <row r="29" spans="2:8">
      <c r="B29" s="30" t="s">
        <v>20</v>
      </c>
      <c r="C29" s="29">
        <v>262131</v>
      </c>
      <c r="D29" s="28">
        <f>0.811361494825107*100</f>
        <v>81.136149482510703</v>
      </c>
      <c r="E29" s="28">
        <f>0.112787117891436*100</f>
        <v>11.2787117891436</v>
      </c>
      <c r="F29" s="28">
        <f>0.0758513872834575*100</f>
        <v>7.5851387283457496</v>
      </c>
      <c r="G29" s="8"/>
    </row>
    <row r="30" spans="2:8" ht="4.5" customHeight="1">
      <c r="B30" s="27"/>
      <c r="C30" s="26"/>
      <c r="D30" s="25"/>
      <c r="E30" s="25"/>
      <c r="F30" s="24"/>
      <c r="G30" s="8"/>
    </row>
    <row r="31" spans="2:8" ht="14.45" customHeight="1">
      <c r="B31" s="22" t="s">
        <v>19</v>
      </c>
      <c r="C31" s="21">
        <v>27377</v>
      </c>
      <c r="D31" s="19">
        <f>0.604120246922599*100</f>
        <v>60.412024692259905</v>
      </c>
      <c r="E31" s="19">
        <f>0.292216093801366*100</f>
        <v>29.221609380136599</v>
      </c>
      <c r="F31" s="19">
        <f>0.103663659276035*100</f>
        <v>10.3663659276035</v>
      </c>
      <c r="G31" s="8"/>
      <c r="H31" s="23"/>
    </row>
    <row r="32" spans="2:8" ht="14.45" customHeight="1">
      <c r="B32" s="22" t="s">
        <v>18</v>
      </c>
      <c r="C32" s="21">
        <v>9450</v>
      </c>
      <c r="D32" s="19">
        <f>0.836613756613757*100</f>
        <v>83.6613756613757</v>
      </c>
      <c r="E32" s="19">
        <f>0.0311111111111111*100</f>
        <v>3.1111111111111098</v>
      </c>
      <c r="F32" s="19">
        <f>0.132275132275132*100</f>
        <v>13.227513227513199</v>
      </c>
      <c r="G32" s="8"/>
    </row>
    <row r="33" spans="2:7" ht="14.45" customHeight="1">
      <c r="B33" s="22" t="s">
        <v>17</v>
      </c>
      <c r="C33" s="21">
        <v>17783</v>
      </c>
      <c r="D33" s="19">
        <f>0.935050328965866*100</f>
        <v>93.505032896586599</v>
      </c>
      <c r="E33" s="19">
        <f>0.00910982398920317*100</f>
        <v>0.91098239892031707</v>
      </c>
      <c r="F33" s="19">
        <f>0.0558398470449306*100</f>
        <v>5.5839847044930595</v>
      </c>
      <c r="G33" s="8"/>
    </row>
    <row r="34" spans="2:7" ht="14.45" customHeight="1">
      <c r="B34" s="22" t="s">
        <v>16</v>
      </c>
      <c r="C34" s="21">
        <v>12476</v>
      </c>
      <c r="D34" s="19">
        <f>0.93627765309394*100</f>
        <v>93.627765309393993</v>
      </c>
      <c r="E34" s="19">
        <f>0.0395158704713049*100</f>
        <v>3.9515870471304901</v>
      </c>
      <c r="F34" s="19">
        <f>0.0242064764347547*100</f>
        <v>2.42064764347547</v>
      </c>
      <c r="G34" s="8"/>
    </row>
    <row r="35" spans="2:7" ht="14.45" customHeight="1">
      <c r="B35" s="22" t="s">
        <v>15</v>
      </c>
      <c r="C35" s="21">
        <v>7963</v>
      </c>
      <c r="D35" s="19">
        <f>0.819163631797061*100</f>
        <v>81.916363179706096</v>
      </c>
      <c r="E35" s="19">
        <f>0.0164510862740173*100</f>
        <v>1.6451086274017299</v>
      </c>
      <c r="F35" s="19">
        <f>0.164385281928921*100</f>
        <v>16.4385281928921</v>
      </c>
      <c r="G35" s="8"/>
    </row>
    <row r="36" spans="2:7" ht="14.45" customHeight="1">
      <c r="B36" s="22" t="s">
        <v>14</v>
      </c>
      <c r="C36" s="21">
        <v>20311</v>
      </c>
      <c r="D36" s="19">
        <f>0.898232484860421*100</f>
        <v>89.82324848604209</v>
      </c>
      <c r="E36" s="19">
        <f>0.0306730343163803*100</f>
        <v>3.0673034316380301</v>
      </c>
      <c r="F36" s="19">
        <f>0.0710944808231992*100</f>
        <v>7.1094480823199202</v>
      </c>
      <c r="G36" s="8"/>
    </row>
    <row r="37" spans="2:7" ht="14.45" customHeight="1">
      <c r="B37" s="22" t="s">
        <v>13</v>
      </c>
      <c r="C37" s="21">
        <v>7121</v>
      </c>
      <c r="D37" s="19">
        <f>0.952113467209662*100</f>
        <v>95.211346720966191</v>
      </c>
      <c r="E37" s="19">
        <f>0.0109535177643589*100</f>
        <v>1.09535177643589</v>
      </c>
      <c r="F37" s="19">
        <f>0.0369330150259795*100</f>
        <v>3.6933015025979503</v>
      </c>
      <c r="G37" s="8"/>
    </row>
    <row r="38" spans="2:7" ht="14.45" customHeight="1">
      <c r="B38" s="22" t="s">
        <v>12</v>
      </c>
      <c r="C38" s="21">
        <v>19153</v>
      </c>
      <c r="D38" s="19">
        <f>0.827912076437112*100</f>
        <v>82.791207643711189</v>
      </c>
      <c r="E38" s="19">
        <f>0.0654727718895212*100</f>
        <v>6.5472771889521209</v>
      </c>
      <c r="F38" s="19">
        <f>0.106615151673367*100</f>
        <v>10.661515167336701</v>
      </c>
      <c r="G38" s="8"/>
    </row>
    <row r="39" spans="2:7" ht="14.45" customHeight="1">
      <c r="B39" s="22" t="s">
        <v>11</v>
      </c>
      <c r="C39" s="21">
        <v>5225</v>
      </c>
      <c r="D39" s="19">
        <f>0.8911004784689*100</f>
        <v>89.110047846889998</v>
      </c>
      <c r="E39" s="19">
        <f>0.00650717703349282*100</f>
        <v>0.65071770334928203</v>
      </c>
      <c r="F39" s="19">
        <f>0.102392344497608*100</f>
        <v>10.239234449760801</v>
      </c>
      <c r="G39" s="8"/>
    </row>
    <row r="40" spans="2:7" ht="14.45" customHeight="1">
      <c r="B40" s="22" t="s">
        <v>10</v>
      </c>
      <c r="C40" s="21">
        <v>10399</v>
      </c>
      <c r="D40" s="19">
        <f>0.899124915857294*100</f>
        <v>89.912491585729398</v>
      </c>
      <c r="E40" s="19">
        <f>0.00730839503798442*100</f>
        <v>0.73083950379844198</v>
      </c>
      <c r="F40" s="19">
        <f>0.0935666891047216*100</f>
        <v>9.3566689104721608</v>
      </c>
      <c r="G40" s="8"/>
    </row>
    <row r="41" spans="2:7" ht="14.45" customHeight="1">
      <c r="B41" s="22" t="s">
        <v>9</v>
      </c>
      <c r="C41" s="21">
        <v>30844</v>
      </c>
      <c r="D41" s="19">
        <f>0.799507197510051*100</f>
        <v>79.950719751005096</v>
      </c>
      <c r="E41" s="19">
        <f>0.138860070029828*100</f>
        <v>13.886007002982801</v>
      </c>
      <c r="F41" s="19">
        <f>0.0616327324601219*100</f>
        <v>6.1632732460121904</v>
      </c>
      <c r="G41" s="8"/>
    </row>
    <row r="42" spans="2:7" ht="14.45" customHeight="1">
      <c r="B42" s="22" t="s">
        <v>8</v>
      </c>
      <c r="C42" s="21">
        <v>72326</v>
      </c>
      <c r="D42" s="19">
        <f>0.778378453115062*100</f>
        <v>77.8378453115062</v>
      </c>
      <c r="E42" s="19">
        <f>0.164726377789453*100</f>
        <v>16.472637778945302</v>
      </c>
      <c r="F42" s="19">
        <f>0.0568951690954843*100</f>
        <v>5.6895169095484306</v>
      </c>
      <c r="G42" s="8"/>
    </row>
    <row r="43" spans="2:7" ht="14.45" customHeight="1">
      <c r="B43" s="22" t="s">
        <v>7</v>
      </c>
      <c r="C43" s="21">
        <v>3053</v>
      </c>
      <c r="D43" s="19">
        <f>0.748444153291844*100</f>
        <v>74.8444153291844</v>
      </c>
      <c r="E43" s="20">
        <v>0</v>
      </c>
      <c r="F43" s="19">
        <f>0.251555846708156*100</f>
        <v>25.1555846708156</v>
      </c>
      <c r="G43" s="8"/>
    </row>
    <row r="44" spans="2:7" ht="14.45" customHeight="1">
      <c r="B44" s="22" t="s">
        <v>6</v>
      </c>
      <c r="C44" s="21">
        <v>4564</v>
      </c>
      <c r="D44" s="19">
        <f>0.83501314636284*100</f>
        <v>83.501314636283993</v>
      </c>
      <c r="E44" s="19">
        <f>0.128396143733567*100</f>
        <v>12.839614373356699</v>
      </c>
      <c r="F44" s="19">
        <f>0.0365907099035933*100</f>
        <v>3.6590709903593304</v>
      </c>
      <c r="G44" s="8"/>
    </row>
    <row r="45" spans="2:7" ht="14.45" customHeight="1">
      <c r="B45" s="22" t="s">
        <v>5</v>
      </c>
      <c r="C45" s="21">
        <v>7735</v>
      </c>
      <c r="D45" s="19">
        <f>0.926696832579186*100</f>
        <v>92.669683257918607</v>
      </c>
      <c r="E45" s="19">
        <f>0.0597285067873303*100</f>
        <v>5.97285067873303</v>
      </c>
      <c r="F45" s="19">
        <f>0.0135746606334842*100</f>
        <v>1.3574660633484199</v>
      </c>
      <c r="G45" s="8"/>
    </row>
    <row r="46" spans="2:7" ht="14.45" customHeight="1">
      <c r="B46" s="22" t="s">
        <v>4</v>
      </c>
      <c r="C46" s="21">
        <v>3996</v>
      </c>
      <c r="D46" s="19">
        <f>0.693943943943944*100</f>
        <v>69.394394394394396</v>
      </c>
      <c r="E46" s="19">
        <f>0.168668668668669*100</f>
        <v>16.8668668668669</v>
      </c>
      <c r="F46" s="19">
        <f>0.137387387387387*100</f>
        <v>13.738738738738702</v>
      </c>
      <c r="G46" s="8"/>
    </row>
    <row r="47" spans="2:7" ht="14.45" customHeight="1">
      <c r="B47" s="22" t="s">
        <v>3</v>
      </c>
      <c r="C47" s="21">
        <v>1693</v>
      </c>
      <c r="D47" s="19">
        <f>0.54518606024808*100</f>
        <v>54.518606024808001</v>
      </c>
      <c r="E47" s="19">
        <f>0.295924394565859*100</f>
        <v>29.5924394565859</v>
      </c>
      <c r="F47" s="19">
        <f>0.15888954518606*100</f>
        <v>15.888954518605999</v>
      </c>
      <c r="G47" s="8"/>
    </row>
    <row r="48" spans="2:7" ht="14.45" customHeight="1">
      <c r="B48" s="22" t="s">
        <v>2</v>
      </c>
      <c r="C48" s="21">
        <v>662</v>
      </c>
      <c r="D48" s="19">
        <f>0.909365558912387*100</f>
        <v>90.936555891238697</v>
      </c>
      <c r="E48" s="20">
        <v>0</v>
      </c>
      <c r="F48" s="19">
        <f>0.0906344410876133*100</f>
        <v>9.0634441087613293</v>
      </c>
      <c r="G48" s="8"/>
    </row>
    <row r="49" spans="2:7" ht="3.75" customHeight="1" thickBot="1">
      <c r="B49" s="18"/>
      <c r="C49" s="17"/>
      <c r="D49" s="17"/>
      <c r="E49" s="17"/>
      <c r="F49" s="17"/>
      <c r="G49" s="8"/>
    </row>
    <row r="50" spans="2:7" ht="4.5" customHeight="1">
      <c r="B50" s="16"/>
      <c r="C50" s="13"/>
      <c r="D50" s="12"/>
      <c r="E50" s="11"/>
      <c r="F50" s="11"/>
      <c r="G50" s="8"/>
    </row>
    <row r="51" spans="2:7">
      <c r="B51" s="15" t="s">
        <v>1</v>
      </c>
      <c r="C51" s="13"/>
      <c r="D51" s="12"/>
      <c r="E51" s="11"/>
      <c r="F51" s="11"/>
      <c r="G51" s="8"/>
    </row>
    <row r="52" spans="2:7" ht="4.5" customHeight="1">
      <c r="B52" s="14"/>
      <c r="C52" s="13"/>
      <c r="D52" s="12"/>
      <c r="E52" s="11"/>
      <c r="F52" s="11"/>
      <c r="G52" s="10"/>
    </row>
    <row r="53" spans="2:7">
      <c r="B53" s="9" t="s">
        <v>0</v>
      </c>
      <c r="F53" s="6"/>
      <c r="G53" s="8"/>
    </row>
    <row r="54" spans="2:7">
      <c r="G54" s="8"/>
    </row>
    <row r="55" spans="2:7" ht="5.0999999999999996" customHeight="1">
      <c r="G55" s="8"/>
    </row>
    <row r="56" spans="2:7">
      <c r="G56" s="8"/>
    </row>
    <row r="57" spans="2:7">
      <c r="B57" s="7"/>
      <c r="F57" s="6"/>
      <c r="G57" s="5"/>
    </row>
    <row r="58" spans="2:7">
      <c r="D58" s="4"/>
      <c r="E58" s="4"/>
      <c r="F58" s="4"/>
      <c r="G58" s="3"/>
    </row>
    <row r="59" spans="2:7" ht="12.75" customHeight="1"/>
    <row r="60" spans="2:7" ht="12.75" customHeight="1"/>
    <row r="61" spans="2:7" ht="12.75" customHeight="1"/>
    <row r="62" spans="2:7" ht="12.75" customHeight="1"/>
  </sheetData>
  <mergeCells count="6">
    <mergeCell ref="B4:B6"/>
    <mergeCell ref="C4:C6"/>
    <mergeCell ref="D4:F4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H1" zoomScale="70" zoomScaleNormal="70" workbookViewId="0">
      <selection activeCell="H1" sqref="H1"/>
    </sheetView>
  </sheetViews>
  <sheetFormatPr baseColWidth="10" defaultColWidth="13.28515625" defaultRowHeight="12.75"/>
  <cols>
    <col min="1" max="1" width="21.7109375" style="38" customWidth="1"/>
    <col min="2" max="2" width="10.5703125" style="38" customWidth="1"/>
    <col min="3" max="3" width="14.85546875" style="38" customWidth="1"/>
    <col min="4" max="4" width="8.42578125" style="38" customWidth="1"/>
    <col min="5" max="5" width="8.42578125" style="37" customWidth="1"/>
    <col min="6" max="6" width="10.85546875" style="37" customWidth="1"/>
    <col min="7" max="7" width="19.28515625" style="37" customWidth="1"/>
    <col min="8" max="16384" width="13.28515625" style="37"/>
  </cols>
  <sheetData>
    <row r="1" spans="1:6" ht="15">
      <c r="A1" s="66"/>
    </row>
    <row r="3" spans="1:6">
      <c r="A3" s="50"/>
      <c r="B3" s="49"/>
      <c r="C3" s="48"/>
      <c r="D3" s="65"/>
      <c r="E3" s="64"/>
      <c r="F3" s="64"/>
    </row>
    <row r="4" spans="1:6">
      <c r="A4" s="45"/>
      <c r="B4" s="47"/>
      <c r="C4" s="45"/>
    </row>
    <row r="5" spans="1:6">
      <c r="A5" s="45"/>
      <c r="B5" s="43"/>
      <c r="C5" s="42"/>
      <c r="D5" s="63"/>
      <c r="E5" s="57"/>
      <c r="F5" s="57"/>
    </row>
    <row r="6" spans="1:6">
      <c r="A6" s="62"/>
      <c r="B6" s="60"/>
      <c r="C6" s="59"/>
      <c r="D6" s="58"/>
      <c r="E6" s="57"/>
      <c r="F6" s="57"/>
    </row>
    <row r="7" spans="1:6">
      <c r="A7" s="61"/>
      <c r="B7" s="60"/>
      <c r="C7" s="59"/>
      <c r="D7" s="58"/>
      <c r="E7" s="57"/>
      <c r="F7" s="57"/>
    </row>
    <row r="8" spans="1:6">
      <c r="A8" s="41"/>
      <c r="B8" s="41"/>
      <c r="C8" s="41"/>
      <c r="D8" s="41"/>
    </row>
    <row r="9" spans="1:6" ht="15.75">
      <c r="A9" s="56"/>
      <c r="B9" s="56"/>
      <c r="C9" s="55"/>
      <c r="D9" s="41"/>
      <c r="E9" s="54"/>
      <c r="F9" s="54"/>
    </row>
    <row r="10" spans="1:6">
      <c r="A10" s="53"/>
      <c r="B10" s="53"/>
      <c r="C10" s="53"/>
      <c r="D10" s="41"/>
    </row>
    <row r="11" spans="1:6">
      <c r="A11" s="50">
        <v>2020</v>
      </c>
      <c r="B11" s="49">
        <v>261146.99999999799</v>
      </c>
      <c r="C11" s="48">
        <f>SUM(C13:C15)</f>
        <v>99.999999999996561</v>
      </c>
      <c r="D11" s="41"/>
    </row>
    <row r="12" spans="1:6">
      <c r="A12" s="45"/>
      <c r="B12" s="47"/>
      <c r="C12" s="45"/>
      <c r="D12" s="41"/>
    </row>
    <row r="13" spans="1:6">
      <c r="A13" s="45" t="s">
        <v>24</v>
      </c>
      <c r="B13" s="43">
        <f>B11*C13/100</f>
        <v>209821.9999999906</v>
      </c>
      <c r="C13" s="42">
        <v>80.346318357090922</v>
      </c>
      <c r="D13" s="41"/>
    </row>
    <row r="14" spans="1:6">
      <c r="A14" s="45" t="s">
        <v>23</v>
      </c>
      <c r="B14" s="43">
        <f>B11*C14/100</f>
        <v>30845.999999998974</v>
      </c>
      <c r="C14" s="42">
        <v>11.81173821640655</v>
      </c>
      <c r="D14" s="41"/>
    </row>
    <row r="15" spans="1:6">
      <c r="A15" s="44" t="s">
        <v>22</v>
      </c>
      <c r="B15" s="43">
        <f>B11*C15/100</f>
        <v>20478.999999999422</v>
      </c>
      <c r="C15" s="42">
        <v>7.8419434264990899</v>
      </c>
      <c r="D15" s="46"/>
      <c r="E15" s="40"/>
      <c r="F15" s="40"/>
    </row>
    <row r="16" spans="1:6">
      <c r="A16" s="52"/>
      <c r="B16" s="51"/>
      <c r="C16" s="51"/>
      <c r="D16" s="46"/>
      <c r="E16" s="40"/>
      <c r="F16" s="40"/>
    </row>
    <row r="17" spans="1:7">
      <c r="A17" s="50">
        <v>2021</v>
      </c>
      <c r="B17" s="49">
        <v>262131</v>
      </c>
      <c r="C17" s="48">
        <f>SUM(C19:C21)</f>
        <v>100.00000000000006</v>
      </c>
      <c r="D17" s="46"/>
      <c r="E17" s="40"/>
      <c r="F17" s="40"/>
    </row>
    <row r="18" spans="1:7">
      <c r="A18" s="45"/>
      <c r="B18" s="47"/>
      <c r="C18" s="45"/>
      <c r="D18" s="46"/>
      <c r="E18" s="40"/>
      <c r="F18" s="40"/>
    </row>
    <row r="19" spans="1:7">
      <c r="A19" s="45" t="s">
        <v>24</v>
      </c>
      <c r="B19" s="43">
        <f>C19*B17/100</f>
        <v>212683.00000000015</v>
      </c>
      <c r="C19" s="42">
        <v>81.136149482510703</v>
      </c>
      <c r="D19" s="41"/>
    </row>
    <row r="20" spans="1:7">
      <c r="A20" s="45" t="s">
        <v>23</v>
      </c>
      <c r="B20" s="43">
        <f>B17*C20/100</f>
        <v>29565.000000000011</v>
      </c>
      <c r="C20" s="42">
        <v>11.2787117891436</v>
      </c>
      <c r="D20" s="41"/>
      <c r="G20" s="40"/>
    </row>
    <row r="21" spans="1:7">
      <c r="A21" s="44" t="s">
        <v>22</v>
      </c>
      <c r="B21" s="43">
        <f>B17*C21/100</f>
        <v>19882.999999999996</v>
      </c>
      <c r="C21" s="42">
        <v>7.5851387283457496</v>
      </c>
      <c r="D21" s="41"/>
      <c r="G21" s="40"/>
    </row>
    <row r="22" spans="1:7">
      <c r="A22" s="41"/>
      <c r="B22" s="41"/>
      <c r="C22" s="41"/>
      <c r="D22" s="41"/>
      <c r="G22" s="40"/>
    </row>
    <row r="23" spans="1:7">
      <c r="A23" s="41"/>
      <c r="B23" s="41"/>
      <c r="C23" s="41"/>
      <c r="D23" s="41"/>
      <c r="G23" s="40"/>
    </row>
    <row r="31" spans="1:7">
      <c r="A31" s="39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3.3</vt:lpstr>
      <vt:lpstr>Graf-3.3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2023-01-25T11:44:29Z</dcterms:created>
  <dcterms:modified xsi:type="dcterms:W3CDTF">2023-05-09T16:16:23Z</dcterms:modified>
</cp:coreProperties>
</file>