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F8" i="1"/>
  <c r="G8" i="1"/>
  <c r="C10" i="1"/>
  <c r="D10" i="1"/>
  <c r="F10" i="1"/>
  <c r="G10" i="1"/>
  <c r="C12" i="1"/>
  <c r="D12" i="1"/>
  <c r="F12" i="1"/>
  <c r="G12" i="1"/>
  <c r="C14" i="1"/>
  <c r="D14" i="1"/>
  <c r="F14" i="1"/>
  <c r="G14" i="1"/>
  <c r="I14" i="1"/>
  <c r="J14" i="1"/>
  <c r="C16" i="1"/>
  <c r="D16" i="1"/>
  <c r="F16" i="1"/>
  <c r="G16" i="1"/>
  <c r="C18" i="1"/>
  <c r="D18" i="1"/>
  <c r="F18" i="1"/>
  <c r="G18" i="1"/>
  <c r="C20" i="1"/>
  <c r="D20" i="1"/>
  <c r="F20" i="1"/>
  <c r="G20" i="1"/>
  <c r="C22" i="1"/>
  <c r="D22" i="1"/>
  <c r="F22" i="1"/>
  <c r="G22" i="1"/>
  <c r="C24" i="1"/>
  <c r="D24" i="1"/>
  <c r="F24" i="1"/>
  <c r="G24" i="1"/>
  <c r="C26" i="1"/>
  <c r="D26" i="1"/>
  <c r="F26" i="1"/>
  <c r="G26" i="1"/>
  <c r="C28" i="1"/>
  <c r="D28" i="1"/>
  <c r="F28" i="1"/>
  <c r="G28" i="1"/>
  <c r="C30" i="1"/>
  <c r="D30" i="1"/>
  <c r="F30" i="1"/>
  <c r="G30" i="1"/>
  <c r="C32" i="1"/>
  <c r="D32" i="1"/>
  <c r="F32" i="1"/>
  <c r="G32" i="1"/>
  <c r="C34" i="1"/>
  <c r="D34" i="1"/>
  <c r="F34" i="1"/>
  <c r="G34" i="1"/>
  <c r="J34" i="1"/>
  <c r="F36" i="1"/>
  <c r="G36" i="1"/>
  <c r="C38" i="1"/>
  <c r="D38" i="1"/>
  <c r="F38" i="1"/>
  <c r="G38" i="1"/>
</calcChain>
</file>

<file path=xl/sharedStrings.xml><?xml version="1.0" encoding="utf-8"?>
<sst xmlns="http://schemas.openxmlformats.org/spreadsheetml/2006/main" count="29" uniqueCount="26">
  <si>
    <r>
      <t>Fuente:</t>
    </r>
    <r>
      <rPr>
        <sz val="9"/>
        <rFont val="Times New Roman"/>
        <family val="1"/>
      </rPr>
      <t xml:space="preserve"> Corte Suprema de Justicia.</t>
    </r>
  </si>
  <si>
    <r>
      <t>1/ Incluye la 18</t>
    </r>
    <r>
      <rPr>
        <vertAlign val="superscript"/>
        <sz val="9"/>
        <rFont val="Times New Roman"/>
        <family val="1"/>
      </rPr>
      <t>va</t>
    </r>
    <r>
      <rPr>
        <sz val="9"/>
        <rFont val="Times New Roman"/>
        <family val="1"/>
      </rPr>
      <t xml:space="preserve"> Circunscripción de Alto Paraguay.</t>
    </r>
  </si>
  <si>
    <r>
      <t>16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Central</t>
    </r>
  </si>
  <si>
    <r>
      <t>15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Canindeyú</t>
    </r>
  </si>
  <si>
    <r>
      <t>14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Pte. Hayes y 17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de Boquerón</t>
    </r>
  </si>
  <si>
    <r>
      <t>13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Circunscripción de Cordillera</t>
    </r>
  </si>
  <si>
    <r>
      <t>12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Circunscripción de San Pedro</t>
    </r>
  </si>
  <si>
    <r>
      <t>11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 Circunscripción de Caazapá</t>
    </r>
  </si>
  <si>
    <r>
      <t>10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Circunscripción de Paraguarí</t>
    </r>
  </si>
  <si>
    <r>
      <t>9</t>
    </r>
    <r>
      <rPr>
        <vertAlign val="superscript"/>
        <sz val="10"/>
        <rFont val="Times New Roman"/>
        <family val="1"/>
      </rPr>
      <t>na</t>
    </r>
    <r>
      <rPr>
        <sz val="10"/>
        <rFont val="Times New Roman"/>
        <family val="1"/>
      </rPr>
      <t xml:space="preserve"> Circunscripción de Misiones</t>
    </r>
  </si>
  <si>
    <r>
      <t>8</t>
    </r>
    <r>
      <rPr>
        <vertAlign val="superscript"/>
        <sz val="10"/>
        <rFont val="Times New Roman"/>
        <family val="1"/>
      </rPr>
      <t>va</t>
    </r>
    <r>
      <rPr>
        <sz val="10"/>
        <rFont val="Times New Roman"/>
        <family val="1"/>
      </rPr>
      <t xml:space="preserve"> Circunscripción de Ñeembucú</t>
    </r>
  </si>
  <si>
    <r>
      <t>7</t>
    </r>
    <r>
      <rPr>
        <vertAlign val="superscript"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 Circunscripción de Caaguazú</t>
    </r>
  </si>
  <si>
    <r>
      <t>6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Alto Paraná</t>
    </r>
  </si>
  <si>
    <r>
      <t>5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Amambay</t>
    </r>
  </si>
  <si>
    <r>
      <t>4</t>
    </r>
    <r>
      <rPr>
        <vertAlign val="superscript"/>
        <sz val="10"/>
        <rFont val="Times New Roman"/>
        <family val="1"/>
      </rPr>
      <t>ta</t>
    </r>
    <r>
      <rPr>
        <sz val="10"/>
        <rFont val="Times New Roman"/>
        <family val="1"/>
      </rPr>
      <t xml:space="preserve"> Circunscripción de Concepción</t>
    </r>
    <r>
      <rPr>
        <vertAlign val="superscript"/>
        <sz val="10"/>
        <rFont val="Times New Roman"/>
        <family val="1"/>
      </rPr>
      <t>1/</t>
    </r>
  </si>
  <si>
    <r>
      <t>3</t>
    </r>
    <r>
      <rPr>
        <vertAlign val="superscript"/>
        <sz val="10"/>
        <rFont val="Times New Roman"/>
        <family val="1"/>
      </rPr>
      <t>ra</t>
    </r>
    <r>
      <rPr>
        <sz val="10"/>
        <rFont val="Times New Roman"/>
        <family val="1"/>
      </rPr>
      <t xml:space="preserve"> Circunscripción de Itapúa</t>
    </r>
  </si>
  <si>
    <r>
      <t>2</t>
    </r>
    <r>
      <rPr>
        <vertAlign val="superscript"/>
        <sz val="10"/>
        <rFont val="Times New Roman"/>
        <family val="1"/>
      </rPr>
      <t>da</t>
    </r>
    <r>
      <rPr>
        <sz val="10"/>
        <rFont val="Times New Roman"/>
        <family val="1"/>
      </rPr>
      <t xml:space="preserve"> Circunscripción de Guairá</t>
    </r>
  </si>
  <si>
    <r>
      <t>1</t>
    </r>
    <r>
      <rPr>
        <vertAlign val="superscript"/>
        <sz val="10"/>
        <rFont val="Times New Roman"/>
        <family val="1"/>
      </rPr>
      <t xml:space="preserve">ra </t>
    </r>
    <r>
      <rPr>
        <sz val="10"/>
        <rFont val="Times New Roman"/>
        <family val="1"/>
      </rPr>
      <t>Circunscripción de La Capital de La Capital</t>
    </r>
  </si>
  <si>
    <t>Autos Interlocutorios</t>
  </si>
  <si>
    <t>Sentencias Definitivas</t>
  </si>
  <si>
    <t>Acuerdos y Sentencias</t>
  </si>
  <si>
    <t>Juzgados de Paz</t>
  </si>
  <si>
    <r>
      <t>Juzgados de 1</t>
    </r>
    <r>
      <rPr>
        <vertAlign val="superscript"/>
        <sz val="10"/>
        <rFont val="Times New Roman"/>
        <family val="1"/>
      </rPr>
      <t xml:space="preserve">ra </t>
    </r>
    <r>
      <rPr>
        <sz val="10"/>
        <rFont val="Times New Roman"/>
        <family val="1"/>
      </rPr>
      <t xml:space="preserve">Instancia </t>
    </r>
  </si>
  <si>
    <t>Tribunales de Apelación</t>
  </si>
  <si>
    <t>Circunscripción Judicial</t>
  </si>
  <si>
    <t>11.5. Resoluciones dictadas en los Tribunales de Apelación, Juzgados de Primera Instancia y de Paz, según Circunscripción Judicial.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</si>
</sst>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00B05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rgb="FF00B050"/>
      <name val="Calibri"/>
      <family val="2"/>
      <scheme val="minor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vertAlign val="superscript"/>
      <sz val="10"/>
      <color rgb="FF00B05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3" borderId="0" applyNumberFormat="0" applyBorder="0" applyAlignment="0" applyProtection="0"/>
    <xf numFmtId="166" fontId="33" fillId="33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4" borderId="0" applyNumberFormat="0" applyBorder="0" applyAlignment="0" applyProtection="0"/>
    <xf numFmtId="166" fontId="33" fillId="34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166" fontId="33" fillId="35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8" borderId="0" applyNumberFormat="0" applyBorder="0" applyAlignment="0" applyProtection="0"/>
    <xf numFmtId="166" fontId="33" fillId="38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0" borderId="0" applyNumberFormat="0" applyBorder="0" applyAlignment="0" applyProtection="0"/>
    <xf numFmtId="166" fontId="33" fillId="40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39" borderId="0" applyNumberFormat="0" applyBorder="0" applyAlignment="0" applyProtection="0"/>
    <xf numFmtId="166" fontId="33" fillId="39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17" fillId="12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3" borderId="0" applyNumberFormat="0" applyBorder="0" applyAlignment="0" applyProtection="0"/>
    <xf numFmtId="166" fontId="34" fillId="43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166" fontId="17" fillId="16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0" borderId="0" applyNumberFormat="0" applyBorder="0" applyAlignment="0" applyProtection="0"/>
    <xf numFmtId="166" fontId="34" fillId="40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166" fontId="17" fillId="20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1" borderId="0" applyNumberFormat="0" applyBorder="0" applyAlignment="0" applyProtection="0"/>
    <xf numFmtId="166" fontId="34" fillId="4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8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17" fillId="32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4" fillId="46" borderId="0" applyNumberFormat="0" applyBorder="0" applyAlignment="0" applyProtection="0"/>
    <xf numFmtId="166" fontId="34" fillId="46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6" fontId="6" fillId="2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166" fontId="11" fillId="6" borderId="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8" fillId="47" borderId="14" applyNumberFormat="0" applyAlignment="0" applyProtection="0"/>
    <xf numFmtId="166" fontId="38" fillId="47" borderId="14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166" fontId="13" fillId="7" borderId="7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39" fillId="48" borderId="15" applyNumberFormat="0" applyAlignment="0" applyProtection="0"/>
    <xf numFmtId="166" fontId="39" fillId="48" borderId="15" applyNumberFormat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166" fontId="12" fillId="0" borderId="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0" fontId="40" fillId="0" borderId="16" applyNumberFormat="0" applyFill="0" applyAlignment="0" applyProtection="0"/>
    <xf numFmtId="166" fontId="40" fillId="0" borderId="16" applyNumberFormat="0" applyFill="0" applyAlignment="0" applyProtection="0"/>
    <xf numFmtId="167" fontId="3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166" fontId="17" fillId="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49" borderId="0" applyNumberFormat="0" applyBorder="0" applyAlignment="0" applyProtection="0"/>
    <xf numFmtId="166" fontId="34" fillId="49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166" fontId="17" fillId="13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0" borderId="0" applyNumberFormat="0" applyBorder="0" applyAlignment="0" applyProtection="0"/>
    <xf numFmtId="166" fontId="34" fillId="50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166" fontId="17" fillId="17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51" borderId="0" applyNumberFormat="0" applyBorder="0" applyAlignment="0" applyProtection="0"/>
    <xf numFmtId="166" fontId="34" fillId="51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166" fontId="17" fillId="21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4" borderId="0" applyNumberFormat="0" applyBorder="0" applyAlignment="0" applyProtection="0"/>
    <xf numFmtId="166" fontId="34" fillId="44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166" fontId="17" fillId="2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45" borderId="0" applyNumberFormat="0" applyBorder="0" applyAlignment="0" applyProtection="0"/>
    <xf numFmtId="166" fontId="34" fillId="45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166" fontId="17" fillId="29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4" fillId="52" borderId="0" applyNumberFormat="0" applyBorder="0" applyAlignment="0" applyProtection="0"/>
    <xf numFmtId="166" fontId="34" fillId="52" borderId="0" applyNumberFormat="0" applyBorder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166" fontId="9" fillId="5" borderId="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36" fillId="38" borderId="14" applyNumberFormat="0" applyAlignment="0" applyProtection="0"/>
    <xf numFmtId="166" fontId="36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70" fontId="35" fillId="0" borderId="0" applyFill="0" applyBorder="0" applyAlignment="0" applyProtection="0"/>
    <xf numFmtId="166" fontId="35" fillId="0" borderId="0" applyNumberFormat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ill="0" applyBorder="0" applyAlignment="0" applyProtection="0"/>
    <xf numFmtId="166" fontId="35" fillId="0" borderId="0" applyFont="0" applyFill="0" applyBorder="0" applyAlignment="0" applyProtection="0"/>
    <xf numFmtId="170" fontId="35" fillId="0" borderId="0" applyFill="0" applyBorder="0" applyAlignment="0" applyProtection="0"/>
    <xf numFmtId="171" fontId="35" fillId="0" borderId="0" applyFill="0" applyBorder="0" applyAlignment="0" applyProtection="0"/>
    <xf numFmtId="172" fontId="35" fillId="0" borderId="0" applyFill="0" applyBorder="0" applyAlignment="0" applyProtection="0"/>
    <xf numFmtId="173" fontId="35" fillId="0" borderId="0" applyFont="0" applyFill="0" applyBorder="0" applyAlignment="0" applyProtection="0"/>
    <xf numFmtId="0" fontId="42" fillId="53" borderId="0" applyNumberFormat="0" applyFont="0" applyBorder="0" applyProtection="0"/>
    <xf numFmtId="174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166" fontId="7" fillId="3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0" fontId="48" fillId="34" borderId="0" applyNumberFormat="0" applyBorder="0" applyAlignment="0" applyProtection="0"/>
    <xf numFmtId="166" fontId="48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35" fillId="0" borderId="0" applyFill="0" applyBorder="0" applyAlignment="0" applyProtection="0"/>
    <xf numFmtId="175" fontId="1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ill="0" applyBorder="0" applyAlignment="0" applyProtection="0"/>
    <xf numFmtId="176" fontId="23" fillId="0" borderId="0" applyFont="0" applyFill="0" applyBorder="0" applyAlignment="0" applyProtection="0"/>
    <xf numFmtId="177" fontId="35" fillId="0" borderId="0" applyFill="0" applyBorder="0" applyAlignment="0" applyProtection="0"/>
    <xf numFmtId="178" fontId="35" fillId="0" borderId="0" applyFill="0" applyBorder="0" applyAlignment="0" applyProtection="0"/>
    <xf numFmtId="177" fontId="35" fillId="0" borderId="0" applyFill="0" applyBorder="0" applyAlignment="0" applyProtection="0"/>
    <xf numFmtId="176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35" fillId="0" borderId="0" applyFill="0" applyBorder="0" applyAlignment="0" applyProtection="0"/>
    <xf numFmtId="175" fontId="35" fillId="0" borderId="0" applyFill="0" applyBorder="0" applyAlignment="0" applyProtection="0"/>
    <xf numFmtId="41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9" fontId="3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35" fillId="0" borderId="0" applyFill="0" applyBorder="0" applyAlignment="0" applyProtection="0"/>
    <xf numFmtId="181" fontId="1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5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81" fontId="1" fillId="0" borderId="0" applyFont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81" fontId="43" fillId="0" borderId="0" applyFont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5" fillId="0" borderId="0" applyFill="0" applyBorder="0" applyAlignment="0" applyProtection="0"/>
    <xf numFmtId="183" fontId="3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ill="0" applyBorder="0" applyAlignment="0" applyProtection="0"/>
    <xf numFmtId="43" fontId="35" fillId="0" borderId="0" applyFont="0" applyFill="0" applyBorder="0" applyAlignment="0" applyProtection="0"/>
    <xf numFmtId="179" fontId="51" fillId="0" borderId="0" applyFont="0" applyFill="0" applyBorder="0" applyAlignment="0" applyProtection="0"/>
    <xf numFmtId="185" fontId="35" fillId="0" borderId="0" applyFont="0" applyFill="0" applyBorder="0" applyAlignment="0" applyProtection="0"/>
    <xf numFmtId="184" fontId="35" fillId="0" borderId="0" applyFill="0" applyBorder="0" applyAlignment="0" applyProtection="0"/>
    <xf numFmtId="17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84" fontId="35" fillId="0" borderId="0" applyFill="0" applyBorder="0" applyAlignment="0" applyProtection="0"/>
    <xf numFmtId="179" fontId="23" fillId="0" borderId="0" applyFont="0" applyFill="0" applyBorder="0" applyAlignment="0" applyProtection="0"/>
    <xf numFmtId="179" fontId="35" fillId="0" borderId="0" applyFont="0" applyFill="0" applyBorder="0" applyAlignment="0" applyProtection="0"/>
    <xf numFmtId="186" fontId="35" fillId="0" borderId="0" applyFill="0" applyBorder="0" applyAlignment="0" applyProtection="0"/>
    <xf numFmtId="43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49" fillId="0" borderId="0" applyFont="0" applyFill="0" applyBorder="0" applyAlignment="0" applyProtection="0"/>
    <xf numFmtId="188" fontId="33" fillId="0" borderId="0" applyFont="0" applyFill="0" applyBorder="0" applyAlignment="0" applyProtection="0"/>
    <xf numFmtId="179" fontId="49" fillId="0" borderId="0" applyFont="0" applyFill="0" applyBorder="0" applyAlignment="0" applyProtection="0"/>
    <xf numFmtId="181" fontId="35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4" fontId="35" fillId="0" borderId="0" applyFill="0" applyBorder="0" applyAlignment="0" applyProtection="0"/>
    <xf numFmtId="181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35" fillId="0" borderId="0" applyFont="0" applyFill="0" applyBorder="0" applyAlignment="0" applyProtection="0"/>
    <xf numFmtId="184" fontId="35" fillId="0" borderId="0" applyFill="0" applyBorder="0" applyAlignment="0" applyProtection="0"/>
    <xf numFmtId="43" fontId="35" fillId="0" borderId="0" applyFont="0" applyFill="0" applyBorder="0" applyAlignment="0" applyProtection="0"/>
    <xf numFmtId="186" fontId="35" fillId="0" borderId="0" applyFill="0" applyBorder="0" applyAlignment="0" applyProtection="0"/>
    <xf numFmtId="184" fontId="35" fillId="0" borderId="0" applyFill="0" applyBorder="0" applyAlignment="0" applyProtection="0"/>
    <xf numFmtId="180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81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179" fontId="1" fillId="0" borderId="0" applyFont="0" applyFill="0" applyBorder="0" applyAlignment="0" applyProtection="0"/>
    <xf numFmtId="182" fontId="35" fillId="0" borderId="0" applyFill="0" applyBorder="0" applyAlignment="0" applyProtection="0"/>
    <xf numFmtId="180" fontId="35" fillId="0" borderId="0" applyFill="0" applyBorder="0" applyAlignment="0" applyProtection="0"/>
    <xf numFmtId="43" fontId="35" fillId="0" borderId="0" applyFont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5" fillId="0" borderId="0" applyFill="0" applyBorder="0" applyAlignment="0" applyProtection="0"/>
    <xf numFmtId="186" fontId="35" fillId="0" borderId="0" applyFill="0" applyBorder="0" applyAlignment="0" applyProtection="0"/>
    <xf numFmtId="184" fontId="35" fillId="0" borderId="0" applyFill="0" applyBorder="0" applyAlignment="0" applyProtection="0"/>
    <xf numFmtId="186" fontId="35" fillId="0" borderId="0" applyFill="0" applyBorder="0" applyAlignment="0" applyProtection="0"/>
    <xf numFmtId="184" fontId="35" fillId="0" borderId="0" applyFill="0" applyBorder="0" applyAlignment="0" applyProtection="0"/>
    <xf numFmtId="180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5" fillId="0" borderId="0" applyFill="0" applyBorder="0" applyAlignment="0" applyProtection="0"/>
    <xf numFmtId="181" fontId="1" fillId="0" borderId="0" applyFont="0" applyFill="0" applyBorder="0" applyAlignment="0" applyProtection="0"/>
    <xf numFmtId="186" fontId="35" fillId="0" borderId="0" applyFill="0" applyBorder="0" applyAlignment="0" applyProtection="0"/>
    <xf numFmtId="184" fontId="35" fillId="0" borderId="0" applyFill="0" applyBorder="0" applyAlignment="0" applyProtection="0"/>
    <xf numFmtId="186" fontId="35" fillId="0" borderId="0" applyFill="0" applyBorder="0" applyAlignment="0" applyProtection="0"/>
    <xf numFmtId="184" fontId="35" fillId="0" borderId="0" applyFill="0" applyBorder="0" applyAlignment="0" applyProtection="0"/>
    <xf numFmtId="186" fontId="35" fillId="0" borderId="0" applyFill="0" applyBorder="0" applyAlignment="0" applyProtection="0"/>
    <xf numFmtId="184" fontId="35" fillId="0" borderId="0" applyFill="0" applyBorder="0" applyAlignment="0" applyProtection="0"/>
    <xf numFmtId="180" fontId="35" fillId="0" borderId="0" applyFill="0" applyBorder="0" applyAlignment="0" applyProtection="0"/>
    <xf numFmtId="186" fontId="35" fillId="0" borderId="0" applyFill="0" applyBorder="0" applyAlignment="0" applyProtection="0"/>
    <xf numFmtId="181" fontId="1" fillId="0" borderId="0" applyFont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79" fontId="1" fillId="0" borderId="0" applyFont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43" fontId="35" fillId="0" borderId="0" applyFill="0" applyBorder="0" applyAlignment="0" applyProtection="0"/>
    <xf numFmtId="190" fontId="35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0" fontId="52" fillId="0" borderId="0" applyNumberFormat="0" applyBorder="0" applyProtection="0"/>
    <xf numFmtId="190" fontId="3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0" borderId="0" applyNumberFormat="0" applyBorder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6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186" fontId="35" fillId="0" borderId="0" applyFill="0" applyBorder="0" applyAlignment="0" applyProtection="0"/>
    <xf numFmtId="40" fontId="50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35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166" fontId="8" fillId="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53" fillId="54" borderId="0" applyNumberFormat="0" applyBorder="0" applyAlignment="0" applyProtection="0"/>
    <xf numFmtId="166" fontId="53" fillId="54" borderId="0" applyNumberFormat="0" applyBorder="0" applyAlignment="0" applyProtection="0"/>
    <xf numFmtId="0" fontId="33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35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37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35" fillId="0" borderId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1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7" fontId="51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166" fontId="33" fillId="0" borderId="0"/>
    <xf numFmtId="0" fontId="1" fillId="0" borderId="0"/>
    <xf numFmtId="0" fontId="33" fillId="0" borderId="0"/>
    <xf numFmtId="37" fontId="51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1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3" fillId="0" borderId="0"/>
    <xf numFmtId="37" fontId="51" fillId="0" borderId="0"/>
    <xf numFmtId="0" fontId="35" fillId="0" borderId="0"/>
    <xf numFmtId="0" fontId="33" fillId="0" borderId="0"/>
    <xf numFmtId="37" fontId="51" fillId="0" borderId="0"/>
    <xf numFmtId="0" fontId="35" fillId="0" borderId="0"/>
    <xf numFmtId="37" fontId="5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37" fontId="51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/>
    <xf numFmtId="193" fontId="54" fillId="0" borderId="0"/>
    <xf numFmtId="37" fontId="51" fillId="0" borderId="0"/>
    <xf numFmtId="0" fontId="1" fillId="0" borderId="0"/>
    <xf numFmtId="193" fontId="54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194" fontId="54" fillId="0" borderId="0"/>
    <xf numFmtId="37" fontId="51" fillId="0" borderId="0"/>
    <xf numFmtId="194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3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5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37" fontId="51" fillId="0" borderId="0"/>
    <xf numFmtId="0" fontId="1" fillId="0" borderId="0"/>
    <xf numFmtId="0" fontId="35" fillId="0" borderId="0" applyNumberFormat="0" applyFill="0" applyBorder="0" applyAlignment="0" applyProtection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0" fontId="55" fillId="0" borderId="0"/>
    <xf numFmtId="0" fontId="35" fillId="0" borderId="0"/>
    <xf numFmtId="0" fontId="1" fillId="0" borderId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3" fillId="0" borderId="0"/>
    <xf numFmtId="0" fontId="23" fillId="0" borderId="0" applyNumberFormat="0" applyFill="0" applyBorder="0" applyAlignment="0" applyProtection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37" fontId="5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7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23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23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3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166" fontId="1" fillId="0" borderId="0"/>
    <xf numFmtId="0" fontId="35" fillId="0" borderId="0"/>
    <xf numFmtId="0" fontId="35" fillId="0" borderId="0"/>
    <xf numFmtId="166" fontId="1" fillId="0" borderId="0"/>
    <xf numFmtId="0" fontId="35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166" fontId="1" fillId="0" borderId="0"/>
    <xf numFmtId="0" fontId="35" fillId="0" borderId="0"/>
    <xf numFmtId="0" fontId="35" fillId="0" borderId="0"/>
    <xf numFmtId="166" fontId="1" fillId="0" borderId="0"/>
    <xf numFmtId="0" fontId="35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166" fontId="1" fillId="0" borderId="0"/>
    <xf numFmtId="0" fontId="35" fillId="0" borderId="0"/>
    <xf numFmtId="0" fontId="35" fillId="0" borderId="0"/>
    <xf numFmtId="166" fontId="1" fillId="0" borderId="0"/>
    <xf numFmtId="0" fontId="35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166" fontId="1" fillId="0" borderId="0"/>
    <xf numFmtId="0" fontId="35" fillId="0" borderId="0"/>
    <xf numFmtId="0" fontId="35" fillId="0" borderId="0"/>
    <xf numFmtId="166" fontId="1" fillId="0" borderId="0"/>
    <xf numFmtId="0" fontId="35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166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2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0" fontId="43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7" fontId="51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1" fillId="0" borderId="0"/>
    <xf numFmtId="0" fontId="35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33" fillId="8" borderId="8" applyNumberFormat="0" applyFont="0" applyAlignment="0" applyProtection="0"/>
    <xf numFmtId="166" fontId="35" fillId="55" borderId="17" applyNumberFormat="0" applyFont="0" applyAlignment="0" applyProtection="0"/>
    <xf numFmtId="166" fontId="35" fillId="55" borderId="17" applyNumberFormat="0" applyFont="0" applyAlignment="0" applyProtection="0"/>
    <xf numFmtId="166" fontId="35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0" fontId="33" fillId="55" borderId="17" applyNumberFormat="0" applyFont="0" applyAlignment="0" applyProtection="0"/>
    <xf numFmtId="166" fontId="33" fillId="55" borderId="17" applyNumberFormat="0" applyFont="0" applyAlignment="0" applyProtection="0"/>
    <xf numFmtId="9" fontId="35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2" fillId="0" borderId="0"/>
    <xf numFmtId="0" fontId="62" fillId="0" borderId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166" fontId="10" fillId="6" borderId="5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63" fillId="47" borderId="18" applyNumberFormat="0" applyAlignment="0" applyProtection="0"/>
    <xf numFmtId="166" fontId="63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166" fontId="3" fillId="0" borderId="1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166" fontId="4" fillId="0" borderId="2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9" fillId="0" borderId="20" applyNumberFormat="0" applyFill="0" applyAlignment="0" applyProtection="0"/>
    <xf numFmtId="166" fontId="69" fillId="0" borderId="20" applyNumberFormat="0" applyFill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166" fontId="5" fillId="0" borderId="3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41" fillId="0" borderId="21" applyNumberFormat="0" applyFill="0" applyAlignment="0" applyProtection="0"/>
    <xf numFmtId="166" fontId="41" fillId="0" borderId="21" applyNumberFormat="0" applyFill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166" fontId="16" fillId="0" borderId="9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  <xf numFmtId="0" fontId="70" fillId="0" borderId="22" applyNumberFormat="0" applyFill="0" applyAlignment="0" applyProtection="0"/>
    <xf numFmtId="166" fontId="70" fillId="0" borderId="22" applyNumberFormat="0" applyFill="0" applyAlignment="0" applyProtection="0"/>
  </cellStyleXfs>
  <cellXfs count="3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3" fontId="18" fillId="0" borderId="0" xfId="0" applyNumberFormat="1" applyFont="1" applyFill="1"/>
    <xf numFmtId="3" fontId="21" fillId="0" borderId="0" xfId="0" applyNumberFormat="1" applyFont="1" applyFill="1"/>
    <xf numFmtId="0" fontId="22" fillId="0" borderId="0" xfId="0" applyFont="1" applyFill="1"/>
    <xf numFmtId="0" fontId="23" fillId="0" borderId="0" xfId="0" applyFont="1" applyFill="1"/>
    <xf numFmtId="37" fontId="23" fillId="0" borderId="0" xfId="0" applyNumberFormat="1" applyFont="1" applyFill="1"/>
    <xf numFmtId="0" fontId="24" fillId="0" borderId="0" xfId="0" applyFont="1" applyFill="1" applyAlignment="1" applyProtection="1">
      <alignment horizontal="left"/>
    </xf>
    <xf numFmtId="0" fontId="26" fillId="0" borderId="0" xfId="0" applyFont="1" applyFill="1"/>
    <xf numFmtId="0" fontId="25" fillId="0" borderId="0" xfId="0" applyFont="1" applyFill="1"/>
    <xf numFmtId="164" fontId="23" fillId="0" borderId="0" xfId="0" applyNumberFormat="1" applyFont="1" applyFill="1"/>
    <xf numFmtId="165" fontId="23" fillId="0" borderId="10" xfId="0" applyNumberFormat="1" applyFont="1" applyFill="1" applyBorder="1" applyAlignment="1" applyProtection="1">
      <alignment horizontal="right"/>
    </xf>
    <xf numFmtId="165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/>
    <xf numFmtId="3" fontId="23" fillId="0" borderId="0" xfId="0" applyNumberFormat="1" applyFont="1" applyFill="1" applyAlignment="1">
      <alignment horizontal="right" indent="2"/>
    </xf>
    <xf numFmtId="3" fontId="23" fillId="0" borderId="0" xfId="0" applyNumberFormat="1" applyFont="1" applyFill="1" applyAlignment="1">
      <alignment horizontal="right" indent="3"/>
    </xf>
    <xf numFmtId="0" fontId="23" fillId="0" borderId="0" xfId="0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Border="1"/>
    <xf numFmtId="0" fontId="30" fillId="0" borderId="0" xfId="0" applyFont="1" applyFill="1"/>
    <xf numFmtId="0" fontId="23" fillId="0" borderId="0" xfId="0" applyFont="1" applyFill="1" applyAlignment="1"/>
    <xf numFmtId="0" fontId="23" fillId="0" borderId="0" xfId="0" applyFont="1" applyFill="1" applyAlignment="1">
      <alignment horizontal="left" indent="3"/>
    </xf>
    <xf numFmtId="0" fontId="31" fillId="0" borderId="0" xfId="0" applyFont="1" applyFill="1"/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3" fillId="0" borderId="12" xfId="0" applyFont="1" applyFill="1" applyBorder="1" applyAlignment="1">
      <alignment horizontal="center" vertical="center" wrapText="1"/>
    </xf>
    <xf numFmtId="0" fontId="32" fillId="0" borderId="0" xfId="1" applyFill="1"/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zoomScale="70" zoomScaleNormal="70" workbookViewId="0"/>
  </sheetViews>
  <sheetFormatPr baseColWidth="10" defaultColWidth="11.42578125" defaultRowHeight="15"/>
  <cols>
    <col min="1" max="1" width="2.7109375" style="2" customWidth="1"/>
    <col min="2" max="2" width="47.140625" style="1" customWidth="1"/>
    <col min="3" max="3" width="11.42578125" style="1" customWidth="1"/>
    <col min="4" max="4" width="13.42578125" style="1" customWidth="1"/>
    <col min="5" max="5" width="2.28515625" style="1" customWidth="1"/>
    <col min="6" max="6" width="13" style="1" customWidth="1"/>
    <col min="7" max="7" width="14.42578125" style="1" customWidth="1"/>
    <col min="8" max="8" width="2.28515625" style="1" customWidth="1"/>
    <col min="9" max="9" width="12.140625" style="1" customWidth="1"/>
    <col min="10" max="10" width="13.85546875" style="1" customWidth="1"/>
    <col min="11" max="16384" width="11.42578125" style="1"/>
  </cols>
  <sheetData>
    <row r="1" spans="1:12">
      <c r="A1" s="29"/>
    </row>
    <row r="2" spans="1:12" s="6" customFormat="1" ht="15" customHeight="1">
      <c r="B2" s="7" t="s">
        <v>25</v>
      </c>
      <c r="C2" s="7"/>
      <c r="D2" s="7"/>
      <c r="E2" s="7"/>
      <c r="F2" s="7"/>
      <c r="G2" s="7"/>
      <c r="H2" s="7"/>
      <c r="I2" s="7"/>
      <c r="J2" s="7"/>
    </row>
    <row r="3" spans="1:12" s="6" customFormat="1" ht="5.0999999999999996" customHeight="1">
      <c r="A3" s="10"/>
      <c r="B3" s="7"/>
      <c r="C3" s="7"/>
      <c r="D3" s="7"/>
      <c r="E3" s="7"/>
      <c r="F3" s="7"/>
      <c r="G3" s="7"/>
      <c r="H3" s="7"/>
      <c r="I3" s="7"/>
      <c r="J3" s="7"/>
    </row>
    <row r="4" spans="1:12" s="6" customFormat="1" ht="17.25" customHeight="1">
      <c r="A4" s="27"/>
      <c r="B4" s="30" t="s">
        <v>24</v>
      </c>
      <c r="C4" s="33" t="s">
        <v>23</v>
      </c>
      <c r="D4" s="33"/>
      <c r="E4" s="28"/>
      <c r="F4" s="33" t="s">
        <v>22</v>
      </c>
      <c r="G4" s="33"/>
      <c r="H4" s="28"/>
      <c r="I4" s="33" t="s">
        <v>21</v>
      </c>
      <c r="J4" s="33"/>
    </row>
    <row r="5" spans="1:12" s="6" customFormat="1" ht="12.75" customHeight="1">
      <c r="A5" s="27"/>
      <c r="B5" s="31"/>
      <c r="C5" s="30" t="s">
        <v>20</v>
      </c>
      <c r="D5" s="30" t="s">
        <v>18</v>
      </c>
      <c r="E5" s="26"/>
      <c r="F5" s="30" t="s">
        <v>19</v>
      </c>
      <c r="G5" s="30" t="s">
        <v>18</v>
      </c>
      <c r="H5" s="26"/>
      <c r="I5" s="30" t="s">
        <v>19</v>
      </c>
      <c r="J5" s="30" t="s">
        <v>18</v>
      </c>
    </row>
    <row r="6" spans="1:12" s="6" customFormat="1" ht="16.5">
      <c r="A6" s="10"/>
      <c r="B6" s="32"/>
      <c r="C6" s="32"/>
      <c r="D6" s="32"/>
      <c r="E6" s="25"/>
      <c r="F6" s="32"/>
      <c r="G6" s="32"/>
      <c r="H6" s="25"/>
      <c r="I6" s="32"/>
      <c r="J6" s="32"/>
      <c r="L6" s="24"/>
    </row>
    <row r="7" spans="1:12" s="6" customFormat="1" ht="5.0999999999999996" customHeight="1">
      <c r="A7" s="19"/>
      <c r="B7" s="23"/>
      <c r="C7" s="8"/>
      <c r="D7" s="8"/>
      <c r="E7" s="8"/>
      <c r="F7" s="7"/>
      <c r="G7" s="7"/>
      <c r="H7" s="7"/>
      <c r="I7" s="7"/>
      <c r="J7" s="7"/>
    </row>
    <row r="8" spans="1:12" s="6" customFormat="1" ht="15.75" customHeight="1">
      <c r="A8" s="19"/>
      <c r="B8" s="18" t="s">
        <v>17</v>
      </c>
      <c r="C8" s="16">
        <f>2098+486+889+400+151+339</f>
        <v>4363</v>
      </c>
      <c r="D8" s="16">
        <f>4950+2743+6303+2037+319+1083</f>
        <v>17435</v>
      </c>
      <c r="E8" s="22"/>
      <c r="F8" s="16">
        <f>15975+1276+3066+915</f>
        <v>21232</v>
      </c>
      <c r="G8" s="16">
        <f>3497+2294+18810+36519</f>
        <v>61120</v>
      </c>
      <c r="H8" s="22"/>
      <c r="I8" s="16">
        <v>91391</v>
      </c>
      <c r="J8" s="16">
        <v>91105</v>
      </c>
    </row>
    <row r="9" spans="1:12" s="6" customFormat="1" ht="4.5" customHeight="1">
      <c r="A9" s="19"/>
      <c r="B9" s="18"/>
      <c r="C9" s="16"/>
      <c r="D9" s="16"/>
      <c r="E9" s="16"/>
      <c r="F9" s="16"/>
      <c r="G9" s="16"/>
      <c r="H9" s="17"/>
      <c r="I9" s="16"/>
      <c r="J9" s="16"/>
    </row>
    <row r="10" spans="1:12" s="6" customFormat="1" ht="15.75">
      <c r="A10" s="19"/>
      <c r="B10" s="18" t="s">
        <v>16</v>
      </c>
      <c r="C10" s="16">
        <f>67+41+77+29</f>
        <v>214</v>
      </c>
      <c r="D10" s="16">
        <f>380+330+56+80</f>
        <v>846</v>
      </c>
      <c r="E10" s="16"/>
      <c r="F10" s="16">
        <f>925+41+786+190</f>
        <v>1942</v>
      </c>
      <c r="G10" s="16">
        <f>333+996+4525+1747</f>
        <v>7601</v>
      </c>
      <c r="H10" s="17"/>
      <c r="I10" s="16">
        <v>1425</v>
      </c>
      <c r="J10" s="16">
        <v>3062</v>
      </c>
    </row>
    <row r="11" spans="1:12" s="6" customFormat="1" ht="4.5" customHeight="1">
      <c r="A11" s="19"/>
      <c r="B11" s="18"/>
      <c r="C11" s="16"/>
      <c r="D11" s="16"/>
      <c r="E11" s="16"/>
      <c r="F11" s="16"/>
      <c r="G11" s="16"/>
      <c r="H11" s="17"/>
      <c r="I11" s="16"/>
      <c r="J11" s="16"/>
    </row>
    <row r="12" spans="1:12" s="6" customFormat="1" ht="15.75">
      <c r="A12" s="21"/>
      <c r="B12" s="18" t="s">
        <v>15</v>
      </c>
      <c r="C12" s="16">
        <f>214+75+69+57</f>
        <v>415</v>
      </c>
      <c r="D12" s="16">
        <f>1656+479+112+246</f>
        <v>2493</v>
      </c>
      <c r="E12" s="16"/>
      <c r="F12" s="16">
        <f>3124+131+1708+150</f>
        <v>5113</v>
      </c>
      <c r="G12" s="16">
        <f>430+1263+7037+7844</f>
        <v>16574</v>
      </c>
      <c r="H12" s="17"/>
      <c r="I12" s="16">
        <v>3252</v>
      </c>
      <c r="J12" s="16">
        <v>7423</v>
      </c>
    </row>
    <row r="13" spans="1:12" s="6" customFormat="1" ht="4.5" customHeight="1">
      <c r="A13" s="19"/>
      <c r="B13" s="18"/>
      <c r="C13" s="16"/>
      <c r="D13" s="16"/>
      <c r="E13" s="16"/>
      <c r="F13" s="16"/>
      <c r="G13" s="16"/>
      <c r="H13" s="17"/>
      <c r="I13" s="16"/>
      <c r="J13" s="16"/>
    </row>
    <row r="14" spans="1:12" s="6" customFormat="1" ht="15.75">
      <c r="B14" s="18" t="s">
        <v>14</v>
      </c>
      <c r="C14" s="16">
        <f>26+99+10</f>
        <v>135</v>
      </c>
      <c r="D14" s="16">
        <f>39+469+69</f>
        <v>577</v>
      </c>
      <c r="E14" s="16"/>
      <c r="F14" s="16">
        <f>1520+54+170+1+677+91</f>
        <v>2513</v>
      </c>
      <c r="G14" s="16">
        <f>665+59+4755+197+296+1694</f>
        <v>7666</v>
      </c>
      <c r="H14" s="17"/>
      <c r="I14" s="16">
        <f>1106+62</f>
        <v>1168</v>
      </c>
      <c r="J14" s="16">
        <f>2032+89</f>
        <v>2121</v>
      </c>
    </row>
    <row r="15" spans="1:12" s="6" customFormat="1" ht="4.5" customHeight="1">
      <c r="A15" s="20"/>
      <c r="B15" s="18"/>
      <c r="C15" s="16"/>
      <c r="D15" s="16"/>
      <c r="E15" s="16"/>
      <c r="F15" s="16"/>
      <c r="G15" s="16"/>
      <c r="H15" s="17"/>
      <c r="I15" s="16"/>
      <c r="J15" s="16"/>
    </row>
    <row r="16" spans="1:12" s="6" customFormat="1" ht="15.75">
      <c r="A16" s="19"/>
      <c r="B16" s="18" t="s">
        <v>13</v>
      </c>
      <c r="C16" s="16">
        <f>4+27+106</f>
        <v>137</v>
      </c>
      <c r="D16" s="16">
        <f>618+34+42</f>
        <v>694</v>
      </c>
      <c r="E16" s="16"/>
      <c r="F16" s="16">
        <f>1215+136+404+89</f>
        <v>1844</v>
      </c>
      <c r="G16" s="16">
        <f>441+763+5613+2437</f>
        <v>9254</v>
      </c>
      <c r="H16" s="17"/>
      <c r="I16" s="16">
        <v>1235</v>
      </c>
      <c r="J16" s="16">
        <v>1477</v>
      </c>
    </row>
    <row r="17" spans="1:10" s="6" customFormat="1" ht="4.5" customHeight="1">
      <c r="A17" s="10"/>
      <c r="B17" s="18"/>
      <c r="C17" s="16"/>
      <c r="D17" s="16"/>
      <c r="E17" s="16"/>
      <c r="F17" s="16"/>
      <c r="G17" s="16"/>
      <c r="H17" s="17"/>
      <c r="I17" s="16"/>
      <c r="J17" s="16"/>
    </row>
    <row r="18" spans="1:10" s="6" customFormat="1" ht="16.5">
      <c r="A18" s="10"/>
      <c r="B18" s="18" t="s">
        <v>12</v>
      </c>
      <c r="C18" s="16">
        <f>209+253+70+98</f>
        <v>630</v>
      </c>
      <c r="D18" s="16">
        <f>440+156+929+1481</f>
        <v>3006</v>
      </c>
      <c r="E18" s="16"/>
      <c r="F18" s="16">
        <f>4361+447+3834+173</f>
        <v>8815</v>
      </c>
      <c r="G18" s="16">
        <f>1181+4169+21670+9417</f>
        <v>36437</v>
      </c>
      <c r="H18" s="17"/>
      <c r="I18" s="16">
        <v>3718</v>
      </c>
      <c r="J18" s="16">
        <v>9212</v>
      </c>
    </row>
    <row r="19" spans="1:10" s="6" customFormat="1" ht="4.5" customHeight="1">
      <c r="A19" s="10"/>
      <c r="B19" s="18"/>
      <c r="C19" s="16"/>
      <c r="D19" s="16"/>
      <c r="E19" s="16"/>
      <c r="F19" s="16"/>
      <c r="G19" s="16"/>
      <c r="H19" s="17"/>
      <c r="I19" s="16"/>
      <c r="J19" s="16"/>
    </row>
    <row r="20" spans="1:10" s="6" customFormat="1" ht="16.5">
      <c r="A20" s="10"/>
      <c r="B20" s="18" t="s">
        <v>11</v>
      </c>
      <c r="C20" s="16">
        <f>38+121</f>
        <v>159</v>
      </c>
      <c r="D20" s="16">
        <f>869+86</f>
        <v>955</v>
      </c>
      <c r="E20" s="16"/>
      <c r="F20" s="16">
        <f>2585+96+1787+126</f>
        <v>4594</v>
      </c>
      <c r="G20" s="16">
        <f>348+2125+11840+4619</f>
        <v>18932</v>
      </c>
      <c r="H20" s="17"/>
      <c r="I20" s="16">
        <v>1157</v>
      </c>
      <c r="J20" s="16">
        <v>3075</v>
      </c>
    </row>
    <row r="21" spans="1:10" s="6" customFormat="1" ht="4.5" customHeight="1">
      <c r="A21" s="10"/>
      <c r="B21" s="18"/>
      <c r="C21" s="16"/>
      <c r="D21" s="16"/>
      <c r="E21" s="16"/>
      <c r="F21" s="16"/>
      <c r="G21" s="16"/>
      <c r="H21" s="17"/>
      <c r="I21" s="16"/>
      <c r="J21" s="16"/>
    </row>
    <row r="22" spans="1:10" s="6" customFormat="1" ht="16.5">
      <c r="A22" s="10"/>
      <c r="B22" s="18" t="s">
        <v>10</v>
      </c>
      <c r="C22" s="16">
        <f>15+24+19</f>
        <v>58</v>
      </c>
      <c r="D22" s="16">
        <f>179+51+207</f>
        <v>437</v>
      </c>
      <c r="E22" s="16"/>
      <c r="F22" s="16">
        <f>319+30+429</f>
        <v>778</v>
      </c>
      <c r="G22" s="16">
        <f>563+2175+770</f>
        <v>3508</v>
      </c>
      <c r="H22" s="17"/>
      <c r="I22" s="16">
        <v>335</v>
      </c>
      <c r="J22" s="16">
        <v>1227</v>
      </c>
    </row>
    <row r="23" spans="1:10" s="6" customFormat="1" ht="4.5" customHeight="1">
      <c r="A23" s="10"/>
      <c r="B23" s="18"/>
      <c r="C23" s="16"/>
      <c r="D23" s="16"/>
      <c r="E23" s="16"/>
      <c r="F23" s="16"/>
      <c r="G23" s="16"/>
      <c r="H23" s="17"/>
      <c r="I23" s="16"/>
      <c r="J23" s="16"/>
    </row>
    <row r="24" spans="1:10" s="6" customFormat="1" ht="16.5">
      <c r="A24" s="10"/>
      <c r="B24" s="18" t="s">
        <v>9</v>
      </c>
      <c r="C24" s="16">
        <f>26+59</f>
        <v>85</v>
      </c>
      <c r="D24" s="16">
        <f>396+30</f>
        <v>426</v>
      </c>
      <c r="E24" s="16"/>
      <c r="F24" s="16">
        <f>830+443+1185+56</f>
        <v>2514</v>
      </c>
      <c r="G24" s="16">
        <f>264+971+2836+2116</f>
        <v>6187</v>
      </c>
      <c r="H24" s="17"/>
      <c r="I24" s="16">
        <v>780</v>
      </c>
      <c r="J24" s="16">
        <v>2600</v>
      </c>
    </row>
    <row r="25" spans="1:10" s="6" customFormat="1" ht="4.5" customHeight="1">
      <c r="A25" s="10"/>
      <c r="B25" s="18"/>
      <c r="C25" s="16"/>
      <c r="D25" s="16"/>
      <c r="E25" s="16"/>
      <c r="F25" s="16"/>
      <c r="G25" s="16"/>
      <c r="H25" s="17"/>
      <c r="I25" s="16"/>
      <c r="J25" s="16"/>
    </row>
    <row r="26" spans="1:10" s="6" customFormat="1" ht="16.5">
      <c r="A26" s="10"/>
      <c r="B26" s="18" t="s">
        <v>8</v>
      </c>
      <c r="C26" s="16">
        <f>25+96</f>
        <v>121</v>
      </c>
      <c r="D26" s="16">
        <f>641+51</f>
        <v>692</v>
      </c>
      <c r="E26" s="16"/>
      <c r="F26" s="16">
        <f>727+44+691</f>
        <v>1462</v>
      </c>
      <c r="G26" s="16">
        <f>941+3824+1595</f>
        <v>6360</v>
      </c>
      <c r="H26" s="17"/>
      <c r="I26" s="16">
        <v>889</v>
      </c>
      <c r="J26" s="16">
        <v>2832</v>
      </c>
    </row>
    <row r="27" spans="1:10" s="6" customFormat="1" ht="4.5" customHeight="1">
      <c r="A27" s="10"/>
      <c r="B27" s="18"/>
      <c r="C27" s="16"/>
      <c r="D27" s="16"/>
      <c r="E27" s="16"/>
      <c r="F27" s="16"/>
      <c r="G27" s="16"/>
      <c r="H27" s="17"/>
      <c r="I27" s="16"/>
      <c r="J27" s="16"/>
    </row>
    <row r="28" spans="1:10" s="6" customFormat="1" ht="16.5">
      <c r="A28" s="10"/>
      <c r="B28" s="18" t="s">
        <v>7</v>
      </c>
      <c r="C28" s="16">
        <f>17+57</f>
        <v>74</v>
      </c>
      <c r="D28" s="16">
        <f>322+13</f>
        <v>335</v>
      </c>
      <c r="E28" s="16"/>
      <c r="F28" s="16">
        <f>558+85+447</f>
        <v>1090</v>
      </c>
      <c r="G28" s="16">
        <f>520+2833+1141</f>
        <v>4494</v>
      </c>
      <c r="H28" s="17"/>
      <c r="I28" s="16">
        <v>722</v>
      </c>
      <c r="J28" s="16">
        <v>1603</v>
      </c>
    </row>
    <row r="29" spans="1:10" s="6" customFormat="1" ht="4.5" customHeight="1">
      <c r="A29" s="10"/>
      <c r="B29" s="18"/>
      <c r="C29" s="16"/>
      <c r="D29" s="16"/>
      <c r="E29" s="16"/>
      <c r="F29" s="16"/>
      <c r="G29" s="16"/>
      <c r="H29" s="17"/>
      <c r="I29" s="16"/>
      <c r="J29" s="16"/>
    </row>
    <row r="30" spans="1:10" s="6" customFormat="1" ht="16.5">
      <c r="A30" s="10"/>
      <c r="B30" s="18" t="s">
        <v>6</v>
      </c>
      <c r="C30" s="16">
        <f>60+14+48</f>
        <v>122</v>
      </c>
      <c r="D30" s="16">
        <f>208+44+305</f>
        <v>557</v>
      </c>
      <c r="E30" s="16"/>
      <c r="F30" s="16">
        <f>1307+87+854</f>
        <v>2248</v>
      </c>
      <c r="G30" s="16">
        <f>1273+7049+2767</f>
        <v>11089</v>
      </c>
      <c r="H30" s="17"/>
      <c r="I30" s="16">
        <v>1895</v>
      </c>
      <c r="J30" s="16">
        <v>6161</v>
      </c>
    </row>
    <row r="31" spans="1:10" s="6" customFormat="1" ht="4.5" customHeight="1">
      <c r="A31" s="10"/>
      <c r="B31" s="18"/>
      <c r="C31" s="16"/>
      <c r="D31" s="16"/>
      <c r="E31" s="16"/>
      <c r="F31" s="16"/>
      <c r="G31" s="16"/>
      <c r="H31" s="17"/>
      <c r="I31" s="16"/>
      <c r="J31" s="16"/>
    </row>
    <row r="32" spans="1:10" s="6" customFormat="1" ht="16.5">
      <c r="A32" s="10"/>
      <c r="B32" s="18" t="s">
        <v>5</v>
      </c>
      <c r="C32" s="16">
        <f>95+51+101</f>
        <v>247</v>
      </c>
      <c r="D32" s="16">
        <f>363+58+315</f>
        <v>736</v>
      </c>
      <c r="E32" s="16"/>
      <c r="F32" s="16">
        <f>1651+49+1331</f>
        <v>3031</v>
      </c>
      <c r="G32" s="16">
        <f>1261+3806+3240</f>
        <v>8307</v>
      </c>
      <c r="H32" s="17"/>
      <c r="I32" s="16">
        <v>1718</v>
      </c>
      <c r="J32" s="16">
        <v>6046</v>
      </c>
    </row>
    <row r="33" spans="1:10" s="6" customFormat="1" ht="4.5" customHeight="1">
      <c r="A33" s="10"/>
      <c r="B33" s="18"/>
      <c r="C33" s="16"/>
      <c r="D33" s="16"/>
      <c r="E33" s="16"/>
      <c r="F33" s="16"/>
      <c r="G33" s="16"/>
      <c r="H33" s="17"/>
      <c r="I33" s="16"/>
      <c r="J33" s="16"/>
    </row>
    <row r="34" spans="1:10" s="6" customFormat="1" ht="16.5">
      <c r="A34" s="10"/>
      <c r="B34" s="18" t="s">
        <v>4</v>
      </c>
      <c r="C34" s="16">
        <f>91+9</f>
        <v>100</v>
      </c>
      <c r="D34" s="16">
        <f>302+193</f>
        <v>495</v>
      </c>
      <c r="E34" s="16"/>
      <c r="F34" s="16">
        <f>372+335+87+21+695+222</f>
        <v>1732</v>
      </c>
      <c r="G34" s="16">
        <f>140+269+2070+623+766+1016</f>
        <v>4884</v>
      </c>
      <c r="H34" s="17"/>
      <c r="I34" s="16">
        <v>1453</v>
      </c>
      <c r="J34" s="16">
        <f>2645+543</f>
        <v>3188</v>
      </c>
    </row>
    <row r="35" spans="1:10" s="6" customFormat="1" ht="4.5" customHeight="1">
      <c r="A35" s="10"/>
      <c r="B35" s="18"/>
      <c r="C35" s="16"/>
      <c r="D35" s="16"/>
      <c r="E35" s="16"/>
      <c r="F35" s="16"/>
      <c r="G35" s="16"/>
      <c r="H35" s="17"/>
      <c r="I35" s="16"/>
      <c r="J35" s="16"/>
    </row>
    <row r="36" spans="1:10" s="6" customFormat="1" ht="16.5">
      <c r="A36" s="10"/>
      <c r="B36" s="18" t="s">
        <v>3</v>
      </c>
      <c r="C36" s="16">
        <v>77</v>
      </c>
      <c r="D36" s="16">
        <v>471</v>
      </c>
      <c r="E36" s="16"/>
      <c r="F36" s="16">
        <f>859+125+190</f>
        <v>1174</v>
      </c>
      <c r="G36" s="16">
        <f>319+3738+1743</f>
        <v>5800</v>
      </c>
      <c r="H36" s="17"/>
      <c r="I36" s="16">
        <v>507</v>
      </c>
      <c r="J36" s="16">
        <v>1290</v>
      </c>
    </row>
    <row r="37" spans="1:10" s="6" customFormat="1" ht="4.5" customHeight="1">
      <c r="A37" s="10"/>
      <c r="B37" s="18"/>
      <c r="C37" s="16"/>
      <c r="D37" s="16"/>
      <c r="E37" s="16"/>
      <c r="F37" s="16"/>
      <c r="G37" s="16"/>
      <c r="H37" s="17"/>
      <c r="I37" s="16"/>
      <c r="J37" s="16"/>
    </row>
    <row r="38" spans="1:10" s="6" customFormat="1" ht="16.5">
      <c r="A38" s="10"/>
      <c r="B38" s="18" t="s">
        <v>2</v>
      </c>
      <c r="C38" s="16">
        <f>320+197+520</f>
        <v>1037</v>
      </c>
      <c r="D38" s="16">
        <f>2724+379+1361</f>
        <v>4464</v>
      </c>
      <c r="E38" s="16"/>
      <c r="F38" s="16">
        <f>9327+1251+10019+705</f>
        <v>21302</v>
      </c>
      <c r="G38" s="16">
        <f>2414+6919+34609+16149</f>
        <v>60091</v>
      </c>
      <c r="H38" s="17"/>
      <c r="I38" s="16">
        <v>18932</v>
      </c>
      <c r="J38" s="16">
        <v>36098</v>
      </c>
    </row>
    <row r="39" spans="1:10" s="6" customFormat="1" ht="5.0999999999999996" customHeight="1" thickBot="1">
      <c r="A39" s="10"/>
      <c r="B39" s="15"/>
      <c r="C39" s="14"/>
      <c r="D39" s="14"/>
      <c r="E39" s="14"/>
      <c r="F39" s="14"/>
      <c r="G39" s="14"/>
      <c r="H39" s="14"/>
      <c r="I39" s="13"/>
      <c r="J39" s="13"/>
    </row>
    <row r="40" spans="1:10" s="6" customFormat="1" ht="5.0999999999999996" customHeight="1">
      <c r="A40" s="10"/>
      <c r="B40" s="7"/>
      <c r="C40" s="7"/>
      <c r="D40" s="12"/>
      <c r="E40" s="12"/>
      <c r="F40" s="7"/>
      <c r="G40" s="7"/>
      <c r="H40" s="7"/>
      <c r="I40" s="7"/>
      <c r="J40" s="7"/>
    </row>
    <row r="41" spans="1:10" s="6" customFormat="1">
      <c r="A41" s="10"/>
      <c r="B41" s="11" t="s">
        <v>1</v>
      </c>
      <c r="C41" s="7"/>
      <c r="D41" s="7"/>
      <c r="E41" s="7"/>
      <c r="F41" s="7"/>
      <c r="G41" s="7"/>
      <c r="H41" s="7"/>
      <c r="I41" s="7"/>
      <c r="J41" s="7"/>
    </row>
    <row r="42" spans="1:10" ht="5.0999999999999996" customHeight="1">
      <c r="B42" s="11"/>
      <c r="C42" s="7"/>
      <c r="D42" s="7"/>
      <c r="E42" s="7"/>
      <c r="F42" s="7"/>
      <c r="G42" s="7"/>
      <c r="H42" s="7"/>
      <c r="I42" s="7"/>
      <c r="J42" s="7"/>
    </row>
    <row r="43" spans="1:10" s="6" customFormat="1">
      <c r="A43" s="10"/>
      <c r="B43" s="9" t="s">
        <v>0</v>
      </c>
      <c r="C43" s="8"/>
      <c r="D43" s="7"/>
      <c r="E43" s="7"/>
      <c r="F43" s="7"/>
      <c r="G43" s="7"/>
      <c r="H43" s="7"/>
      <c r="I43" s="7"/>
      <c r="J43" s="7"/>
    </row>
    <row r="44" spans="1:10">
      <c r="C44" s="4"/>
      <c r="D44" s="4"/>
      <c r="E44" s="4"/>
      <c r="F44" s="5"/>
      <c r="G44" s="5"/>
      <c r="H44" s="4"/>
      <c r="I44" s="4"/>
      <c r="J44" s="4"/>
    </row>
    <row r="47" spans="1:10">
      <c r="B47" s="3"/>
    </row>
  </sheetData>
  <mergeCells count="10">
    <mergeCell ref="B4:B6"/>
    <mergeCell ref="C4:D4"/>
    <mergeCell ref="F4:G4"/>
    <mergeCell ref="I4:J4"/>
    <mergeCell ref="C5:C6"/>
    <mergeCell ref="D5:D6"/>
    <mergeCell ref="F5:F6"/>
    <mergeCell ref="G5:G6"/>
    <mergeCell ref="I5:I6"/>
    <mergeCell ref="J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2023-01-26T10:26:50Z</dcterms:created>
  <dcterms:modified xsi:type="dcterms:W3CDTF">2023-05-09T11:36:32Z</dcterms:modified>
</cp:coreProperties>
</file>